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gradainternational.sharepoint.com/sites/ProductFiches/Gedeelde documenten/02. Producten/08. Jets/JD Short/05. Selection Tools/"/>
    </mc:Choice>
  </mc:AlternateContent>
  <workbookProtection workbookAlgorithmName="SHA-512" workbookHashValue="RBs5LDSCgTnuX5XehFtRxSHKjLPaTadYXPxsVrhfweKXJgV7f12NbfjD23QAHJPPGnpf1cewZJ2z9dgbR3WlBA==" workbookSaltValue="i/pGh497rIYyb94DwdbysA==" workbookSpinCount="100000" lockStructure="1"/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N18" i="2" s="1"/>
  <c r="N10" i="2"/>
  <c r="N11" i="2"/>
  <c r="N12" i="2"/>
  <c r="N13" i="2"/>
  <c r="N15" i="2"/>
  <c r="N21" i="2"/>
  <c r="M10" i="2"/>
  <c r="M11" i="2"/>
  <c r="M12" i="2"/>
  <c r="M13" i="2"/>
  <c r="M15" i="2"/>
  <c r="M9" i="2"/>
  <c r="M18" i="2" s="1"/>
  <c r="N13" i="1"/>
  <c r="N17" i="2" s="1"/>
  <c r="M13" i="1"/>
  <c r="M14" i="2" s="1"/>
  <c r="L13" i="1"/>
  <c r="K13" i="1"/>
  <c r="J13" i="1"/>
  <c r="I13" i="1"/>
  <c r="H13" i="1"/>
  <c r="G13" i="1"/>
  <c r="F13" i="1"/>
  <c r="E13" i="1"/>
  <c r="D13" i="1"/>
  <c r="M22" i="2" l="1"/>
  <c r="N14" i="2"/>
  <c r="M20" i="2"/>
  <c r="M16" i="2"/>
  <c r="M19" i="2"/>
  <c r="M17" i="2"/>
  <c r="M21" i="2"/>
  <c r="N20" i="2"/>
  <c r="N16" i="2"/>
  <c r="N19" i="2"/>
  <c r="N22" i="2"/>
  <c r="N32" i="2" s="1"/>
  <c r="B6" i="2"/>
  <c r="B22" i="2" s="1"/>
  <c r="M32" i="2" l="1"/>
  <c r="M27" i="2"/>
  <c r="M31" i="2"/>
  <c r="M26" i="2"/>
  <c r="M29" i="2"/>
  <c r="M28" i="2"/>
  <c r="M30" i="2"/>
  <c r="N27" i="2"/>
  <c r="N29" i="2"/>
  <c r="N31" i="2"/>
  <c r="N28" i="2"/>
  <c r="N30" i="2"/>
  <c r="N26" i="2"/>
  <c r="B21" i="2"/>
  <c r="C14" i="2" l="1"/>
  <c r="D14" i="2"/>
  <c r="E14" i="2"/>
  <c r="F14" i="2"/>
  <c r="G14" i="2"/>
  <c r="H14" i="2"/>
  <c r="J14" i="2"/>
  <c r="K14" i="2"/>
  <c r="L14" i="2"/>
  <c r="D15" i="2"/>
  <c r="E15" i="2"/>
  <c r="F15" i="2"/>
  <c r="G15" i="2"/>
  <c r="H15" i="2"/>
  <c r="J15" i="2"/>
  <c r="K15" i="2"/>
  <c r="L15" i="2"/>
  <c r="C15" i="2"/>
  <c r="C10" i="2" l="1"/>
  <c r="D10" i="2"/>
  <c r="E10" i="2"/>
  <c r="F10" i="2"/>
  <c r="G10" i="2"/>
  <c r="H10" i="2"/>
  <c r="J10" i="2"/>
  <c r="K10" i="2"/>
  <c r="L10" i="2"/>
  <c r="C11" i="2"/>
  <c r="D11" i="2"/>
  <c r="E11" i="2"/>
  <c r="F11" i="2"/>
  <c r="G11" i="2"/>
  <c r="H11" i="2"/>
  <c r="J11" i="2"/>
  <c r="K11" i="2"/>
  <c r="L11" i="2"/>
  <c r="C12" i="2"/>
  <c r="D12" i="2"/>
  <c r="E12" i="2"/>
  <c r="F12" i="2"/>
  <c r="G12" i="2"/>
  <c r="H12" i="2"/>
  <c r="J12" i="2"/>
  <c r="K12" i="2"/>
  <c r="L12" i="2"/>
  <c r="C13" i="2"/>
  <c r="D13" i="2"/>
  <c r="E13" i="2"/>
  <c r="F13" i="2"/>
  <c r="G13" i="2"/>
  <c r="H13" i="2"/>
  <c r="J13" i="2"/>
  <c r="K13" i="2"/>
  <c r="L13" i="2"/>
  <c r="D9" i="2"/>
  <c r="E9" i="2"/>
  <c r="F9" i="2"/>
  <c r="G9" i="2"/>
  <c r="H9" i="2"/>
  <c r="J9" i="2"/>
  <c r="K9" i="2"/>
  <c r="L9" i="2"/>
  <c r="C9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K20" i="2" l="1"/>
  <c r="K21" i="2"/>
  <c r="K22" i="2"/>
  <c r="J21" i="2"/>
  <c r="J22" i="2"/>
  <c r="L21" i="2"/>
  <c r="L22" i="2"/>
  <c r="H21" i="2"/>
  <c r="H22" i="2"/>
  <c r="E21" i="2"/>
  <c r="E22" i="2"/>
  <c r="G18" i="2"/>
  <c r="G22" i="2"/>
  <c r="G21" i="2"/>
  <c r="F21" i="2"/>
  <c r="F22" i="2"/>
  <c r="D21" i="2"/>
  <c r="D22" i="2"/>
  <c r="C22" i="2"/>
  <c r="C21" i="2"/>
  <c r="J27" i="3"/>
  <c r="J25" i="3"/>
  <c r="J26" i="3"/>
  <c r="J24" i="3"/>
  <c r="F27" i="3"/>
  <c r="F25" i="3"/>
  <c r="F26" i="3"/>
  <c r="F24" i="3"/>
  <c r="J29" i="3"/>
  <c r="J28" i="3"/>
  <c r="F29" i="3"/>
  <c r="F28" i="3"/>
  <c r="L17" i="2"/>
  <c r="H17" i="2"/>
  <c r="K19" i="2"/>
  <c r="L18" i="2"/>
  <c r="I27" i="3"/>
  <c r="I25" i="3"/>
  <c r="I26" i="3"/>
  <c r="I24" i="3"/>
  <c r="I29" i="3"/>
  <c r="I28" i="3"/>
  <c r="K17" i="2"/>
  <c r="G17" i="2"/>
  <c r="H20" i="2"/>
  <c r="K18" i="2"/>
  <c r="K16" i="2"/>
  <c r="H26" i="3"/>
  <c r="H24" i="3"/>
  <c r="H27" i="3"/>
  <c r="H25" i="3"/>
  <c r="H28" i="3"/>
  <c r="H29" i="3"/>
  <c r="J17" i="2"/>
  <c r="G20" i="2"/>
  <c r="H19" i="2"/>
  <c r="G16" i="2"/>
  <c r="K26" i="3"/>
  <c r="K24" i="3"/>
  <c r="K27" i="3"/>
  <c r="K25" i="3"/>
  <c r="G26" i="3"/>
  <c r="G24" i="3"/>
  <c r="G27" i="3"/>
  <c r="G25" i="3"/>
  <c r="K28" i="3"/>
  <c r="K29" i="3"/>
  <c r="G28" i="3"/>
  <c r="G29" i="3"/>
  <c r="L20" i="2"/>
  <c r="L19" i="2"/>
  <c r="G19" i="2"/>
  <c r="H18" i="2"/>
  <c r="C27" i="3"/>
  <c r="C26" i="3"/>
  <c r="C25" i="3"/>
  <c r="C24" i="3"/>
  <c r="C28" i="3"/>
  <c r="C29" i="3"/>
  <c r="C17" i="2"/>
  <c r="E17" i="2"/>
  <c r="B29" i="3"/>
  <c r="B28" i="3"/>
  <c r="D17" i="2"/>
  <c r="B27" i="3"/>
  <c r="B24" i="3"/>
  <c r="B25" i="3"/>
  <c r="B26" i="3"/>
  <c r="D27" i="3"/>
  <c r="D26" i="3"/>
  <c r="D25" i="3"/>
  <c r="D24" i="3"/>
  <c r="D28" i="3"/>
  <c r="D29" i="3"/>
  <c r="F17" i="2"/>
  <c r="E29" i="3"/>
  <c r="E26" i="3"/>
  <c r="E24" i="3"/>
  <c r="E27" i="3"/>
  <c r="E28" i="3"/>
  <c r="E25" i="3"/>
  <c r="D18" i="2"/>
  <c r="D19" i="2"/>
  <c r="E18" i="2"/>
  <c r="D20" i="2"/>
  <c r="J18" i="2"/>
  <c r="J19" i="2"/>
  <c r="J20" i="2"/>
  <c r="J16" i="2"/>
  <c r="F18" i="2"/>
  <c r="F20" i="2"/>
  <c r="F16" i="2"/>
  <c r="C18" i="2"/>
  <c r="C19" i="2"/>
  <c r="E16" i="2"/>
  <c r="C16" i="2"/>
  <c r="C20" i="2"/>
  <c r="E20" i="2"/>
  <c r="E19" i="2"/>
  <c r="L16" i="2"/>
  <c r="H16" i="2"/>
  <c r="D16" i="2"/>
  <c r="L28" i="2" l="1"/>
  <c r="L32" i="2"/>
  <c r="L29" i="2"/>
  <c r="L26" i="2"/>
  <c r="L30" i="2"/>
  <c r="L27" i="2"/>
  <c r="L31" i="2"/>
  <c r="K29" i="2"/>
  <c r="K26" i="2"/>
  <c r="K30" i="2"/>
  <c r="K27" i="2"/>
  <c r="K31" i="2"/>
  <c r="K28" i="2"/>
  <c r="K32" i="2"/>
  <c r="G29" i="2"/>
  <c r="G26" i="2"/>
  <c r="G30" i="2"/>
  <c r="G27" i="2"/>
  <c r="G31" i="2"/>
  <c r="G28" i="2"/>
  <c r="G32" i="2"/>
  <c r="D28" i="2"/>
  <c r="D32" i="2"/>
  <c r="D29" i="2"/>
  <c r="D26" i="2"/>
  <c r="D30" i="2"/>
  <c r="D27" i="2"/>
  <c r="D31" i="2"/>
  <c r="C28" i="2"/>
  <c r="C26" i="2"/>
  <c r="C30" i="2"/>
  <c r="C27" i="2"/>
  <c r="C31" i="2"/>
  <c r="C29" i="2"/>
  <c r="C32" i="2"/>
  <c r="H28" i="2"/>
  <c r="H32" i="2"/>
  <c r="H29" i="2"/>
  <c r="H26" i="2"/>
  <c r="H30" i="2"/>
  <c r="H27" i="2"/>
  <c r="H31" i="2"/>
  <c r="E27" i="2"/>
  <c r="E31" i="2"/>
  <c r="E28" i="2"/>
  <c r="E32" i="2"/>
  <c r="E29" i="2"/>
  <c r="E26" i="2"/>
  <c r="E30" i="2"/>
  <c r="F26" i="2"/>
  <c r="F30" i="2"/>
  <c r="F27" i="2"/>
  <c r="F31" i="2"/>
  <c r="F28" i="2"/>
  <c r="F32" i="2"/>
  <c r="F29" i="2"/>
  <c r="J26" i="2"/>
  <c r="J30" i="2"/>
  <c r="J27" i="2"/>
  <c r="J31" i="2"/>
  <c r="J28" i="2"/>
  <c r="J32" i="2"/>
  <c r="J29" i="2"/>
  <c r="F19" i="2"/>
</calcChain>
</file>

<file path=xl/sharedStrings.xml><?xml version="1.0" encoding="utf-8"?>
<sst xmlns="http://schemas.openxmlformats.org/spreadsheetml/2006/main" count="134" uniqueCount="72">
  <si>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</si>
  <si>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</si>
  <si>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</si>
  <si>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</si>
  <si>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</si>
  <si>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</si>
  <si>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</si>
  <si>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</si>
  <si>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</si>
  <si>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</si>
  <si>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</si>
  <si>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</si>
  <si>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</si>
  <si>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</si>
  <si>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</si>
  <si>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</si>
  <si>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</si>
  <si>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</si>
  <si>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</si>
  <si>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</si>
  <si>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</si>
  <si>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</si>
  <si>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</si>
  <si>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</si>
  <si>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</si>
  <si>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</si>
  <si>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</si>
  <si>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</si>
  <si>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</si>
  <si>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</si>
  <si>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</si>
  <si>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</si>
  <si>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</si>
  <si>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</si>
  <si>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</si>
  <si>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</si>
  <si>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</si>
  <si>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</si>
  <si>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</si>
  <si>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</si>
  <si>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</si>
  <si>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</si>
  <si>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</si>
  <si>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</si>
  <si>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</si>
  <si>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</si>
  <si>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</si>
  <si>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</si>
  <si>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</si>
  <si>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</si>
  <si>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</si>
  <si>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</si>
  <si>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</si>
  <si>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</si>
  <si>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</si>
  <si>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</si>
  <si>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</si>
  <si>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</si>
  <si>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</si>
  <si>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</si>
  <si>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/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</si>
  <si>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</si>
  <si>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</si>
  <si>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</si>
  <si>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</si>
  <si>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</si>
  <si>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</si>
  <si>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</si>
  <si>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</si>
  <si>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JD120</t>
  </si>
  <si>
    <t>JD160</t>
  </si>
  <si>
    <t>Size 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</si>
</sst>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4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2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3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8" fillId="0" borderId="6" xfId="0" applyFont="1" applyFill="1" applyBorder="1" applyAlignment="1">
      <alignment horizontal="center"/>
    </xf>
    <xf numFmtId="166" fontId="9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/>
    <xf numFmtId="0" fontId="17" fillId="0" borderId="0" xfId="0" applyFont="1" applyFill="1" applyBorder="1" applyAlignment="1"/>
    <xf numFmtId="0" fontId="17" fillId="2" borderId="5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1</xdr:row>
      <xdr:rowOff>152400</xdr:rowOff>
    </xdr:from>
    <xdr:to>
      <xdr:col>10</xdr:col>
      <xdr:colOff>509394</xdr:colOff>
      <xdr:row>5</xdr:row>
      <xdr:rowOff>133349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419100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5" name="Afbeelding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42" name="Afbeelding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43" name="Afbeelding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44" name="Afbeelding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5" name="Afbeelding 4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46" name="Afbeelding 4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7" name="Afbeelding 4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48" name="Afbeelding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49" name="Afbeelding 4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50" name="Afbeelding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51" name="Afbeelding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52" name="Afbeelding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53" name="Afbeelding 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54" name="Afbeelding 5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5" name="Afbeelding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56" name="Afbeelding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57" name="Afbeelding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58" name="Afbeelding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59" name="Afbeelding 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60" name="Afbeelding 5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61" name="Afbeelding 6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62" name="Afbeelding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63" name="Afbeelding 6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64" name="Afbeelding 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65" name="Afbeelding 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66" name="Afbeelding 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67" name="Afbeelding 6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68" name="Afbeelding 6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2" width="12.7109375" customWidth="1"/>
    <col min="3" max="8" width="13.5703125" customWidth="1"/>
    <col min="9" max="9" width="2" style="68" customWidth="1"/>
    <col min="10" max="14" width="13.5703125" customWidth="1"/>
  </cols>
  <sheetData>
    <row r="1" spans="1:14" ht="21" x14ac:dyDescent="0.35">
      <c r="A1" s="6" t="s">
        <v>11</v>
      </c>
    </row>
    <row r="2" spans="1:14" s="46" customFormat="1" ht="12.75" x14ac:dyDescent="0.2">
      <c r="A2" s="44" t="s">
        <v>21</v>
      </c>
      <c r="B2" s="45" t="s">
        <v>12</v>
      </c>
      <c r="C2" s="54">
        <v>500</v>
      </c>
      <c r="I2" s="69"/>
    </row>
    <row r="3" spans="1:14" s="46" customFormat="1" ht="14.25" x14ac:dyDescent="0.25">
      <c r="A3" s="44" t="s">
        <v>52</v>
      </c>
      <c r="B3" s="45" t="s">
        <v>14</v>
      </c>
      <c r="C3" s="54">
        <v>15</v>
      </c>
      <c r="I3" s="69"/>
    </row>
    <row r="4" spans="1:14" s="46" customFormat="1" ht="14.25" x14ac:dyDescent="0.25">
      <c r="A4" s="44" t="s">
        <v>53</v>
      </c>
      <c r="B4" s="45" t="s">
        <v>20</v>
      </c>
      <c r="C4" s="54">
        <v>18</v>
      </c>
      <c r="I4" s="69"/>
    </row>
    <row r="5" spans="1:14" s="46" customFormat="1" ht="14.25" x14ac:dyDescent="0.25">
      <c r="A5" s="44" t="s">
        <v>54</v>
      </c>
      <c r="B5" s="45" t="s">
        <v>20</v>
      </c>
      <c r="C5" s="54">
        <v>20</v>
      </c>
      <c r="I5" s="69"/>
    </row>
    <row r="6" spans="1:14" s="46" customFormat="1" ht="12.75" x14ac:dyDescent="0.2">
      <c r="A6" s="44" t="s">
        <v>65</v>
      </c>
      <c r="B6" s="45" t="str">
        <f>CONCATENATE("[",C7,"]")</f>
        <v>[dB(A)]</v>
      </c>
      <c r="C6" s="54">
        <v>8</v>
      </c>
      <c r="I6" s="69"/>
    </row>
    <row r="7" spans="1:14" s="46" customFormat="1" ht="12.75" x14ac:dyDescent="0.2">
      <c r="A7" s="44" t="s">
        <v>66</v>
      </c>
      <c r="B7" s="45"/>
      <c r="C7" s="54" t="s">
        <v>63</v>
      </c>
      <c r="I7" s="69"/>
    </row>
    <row r="8" spans="1:14" s="46" customFormat="1" ht="12.75" x14ac:dyDescent="0.2">
      <c r="I8" s="69"/>
    </row>
    <row r="9" spans="1:14" s="46" customFormat="1" ht="12.75" x14ac:dyDescent="0.2">
      <c r="B9" s="47" t="s">
        <v>24</v>
      </c>
      <c r="C9" s="28" t="str">
        <f>IF(ISBLANK(TechData!D1),"",TechData!D1)</f>
        <v>JD120</v>
      </c>
      <c r="D9" s="28" t="str">
        <f>IF(ISBLANK(TechData!E1),"",TechData!E1)</f>
        <v>JD120</v>
      </c>
      <c r="E9" s="28" t="str">
        <f>IF(ISBLANK(TechData!F1),"",TechData!F1)</f>
        <v>JD120</v>
      </c>
      <c r="F9" s="28" t="str">
        <f>IF(ISBLANK(TechData!G1),"",TechData!G1)</f>
        <v>JD120</v>
      </c>
      <c r="G9" s="28" t="str">
        <f>IF(ISBLANK(TechData!H1),"",TechData!H1)</f>
        <v>JD120</v>
      </c>
      <c r="H9" s="28" t="str">
        <f>IF(ISBLANK(TechData!I1),"",TechData!I1)</f>
        <v>JD120</v>
      </c>
      <c r="I9" s="70"/>
      <c r="J9" s="28" t="str">
        <f>IF(ISBLANK(TechData!J1),"",TechData!J1)</f>
        <v>JD160</v>
      </c>
      <c r="K9" s="28" t="str">
        <f>IF(ISBLANK(TechData!K1),"",TechData!K1)</f>
        <v>JD160</v>
      </c>
      <c r="L9" s="29" t="str">
        <f>IF(ISBLANK(TechData!L1),"",TechData!L1)</f>
        <v>JD160</v>
      </c>
      <c r="M9" s="29" t="str">
        <f>IF(ISBLANK(TechData!M1),"",TechData!M1)</f>
        <v>JD160</v>
      </c>
      <c r="N9" s="29" t="str">
        <f>IF(ISBLANK(TechData!N1),"",TechData!N1)</f>
        <v>JD160</v>
      </c>
    </row>
    <row r="10" spans="1:14" s="46" customFormat="1" ht="12.75" x14ac:dyDescent="0.2">
      <c r="B10" s="47" t="s">
        <v>71</v>
      </c>
      <c r="C10" s="28">
        <f>IF(ISBLANK(TechData!D2),"",TechData!D2)</f>
        <v>125</v>
      </c>
      <c r="D10" s="28">
        <f>IF(ISBLANK(TechData!E2),"",TechData!E2)</f>
        <v>160</v>
      </c>
      <c r="E10" s="28">
        <f>IF(ISBLANK(TechData!F2),"",TechData!F2)</f>
        <v>200</v>
      </c>
      <c r="F10" s="28">
        <f>IF(ISBLANK(TechData!G2),"",TechData!G2)</f>
        <v>250</v>
      </c>
      <c r="G10" s="28">
        <f>IF(ISBLANK(TechData!H2),"",TechData!H2)</f>
        <v>315</v>
      </c>
      <c r="H10" s="28">
        <f>IF(ISBLANK(TechData!I2),"",TechData!I2)</f>
        <v>400</v>
      </c>
      <c r="I10" s="70"/>
      <c r="J10" s="28">
        <f>IF(ISBLANK(TechData!J2),"",TechData!J2)</f>
        <v>160</v>
      </c>
      <c r="K10" s="28">
        <f>IF(ISBLANK(TechData!K2),"",TechData!K2)</f>
        <v>200</v>
      </c>
      <c r="L10" s="29">
        <f>IF(ISBLANK(TechData!L2),"",TechData!L2)</f>
        <v>250</v>
      </c>
      <c r="M10" s="29">
        <f>IF(ISBLANK(TechData!M2),"",TechData!M2)</f>
        <v>315</v>
      </c>
      <c r="N10" s="29">
        <f>IF(ISBLANK(TechData!N2),"",TechData!N2)</f>
        <v>400</v>
      </c>
    </row>
    <row r="11" spans="1:14" s="46" customFormat="1" ht="12.75" hidden="1" x14ac:dyDescent="0.2">
      <c r="B11" s="47" t="s">
        <v>26</v>
      </c>
      <c r="C11" s="28" t="str">
        <f>IF(ISBLANK(TechData!D3),"",TechData!D3)</f>
        <v/>
      </c>
      <c r="D11" s="28" t="str">
        <f>IF(ISBLANK(TechData!E3),"",TechData!E3)</f>
        <v/>
      </c>
      <c r="E11" s="28" t="str">
        <f>IF(ISBLANK(TechData!F3),"",TechData!F3)</f>
        <v/>
      </c>
      <c r="F11" s="28" t="str">
        <f>IF(ISBLANK(TechData!G3),"",TechData!G3)</f>
        <v/>
      </c>
      <c r="G11" s="28" t="str">
        <f>IF(ISBLANK(TechData!H3),"",TechData!H3)</f>
        <v/>
      </c>
      <c r="H11" s="28" t="str">
        <f>IF(ISBLANK(TechData!I3),"",TechData!I3)</f>
        <v/>
      </c>
      <c r="I11" s="70"/>
      <c r="J11" s="28" t="str">
        <f>IF(ISBLANK(TechData!J3),"",TechData!J3)</f>
        <v/>
      </c>
      <c r="K11" s="28" t="str">
        <f>IF(ISBLANK(TechData!K3),"",TechData!K3)</f>
        <v/>
      </c>
      <c r="L11" s="29" t="str">
        <f>IF(ISBLANK(TechData!L3),"",TechData!L3)</f>
        <v/>
      </c>
      <c r="M11" s="29" t="str">
        <f>IF(ISBLANK(TechData!M3),"",TechData!M3)</f>
        <v/>
      </c>
      <c r="N11" s="29" t="str">
        <f>IF(ISBLANK(TechData!N3),"",TechData!N3)</f>
        <v/>
      </c>
    </row>
    <row r="12" spans="1:14" s="46" customFormat="1" ht="12.75" hidden="1" x14ac:dyDescent="0.2">
      <c r="B12" s="47" t="s">
        <v>27</v>
      </c>
      <c r="C12" s="28" t="str">
        <f>IF(ISBLANK(TechData!D4),"",TechData!D4)</f>
        <v/>
      </c>
      <c r="D12" s="28" t="str">
        <f>IF(ISBLANK(TechData!E4),"",TechData!E4)</f>
        <v/>
      </c>
      <c r="E12" s="28" t="str">
        <f>IF(ISBLANK(TechData!F4),"",TechData!F4)</f>
        <v/>
      </c>
      <c r="F12" s="28" t="str">
        <f>IF(ISBLANK(TechData!G4),"",TechData!G4)</f>
        <v/>
      </c>
      <c r="G12" s="28" t="str">
        <f>IF(ISBLANK(TechData!H4),"",TechData!H4)</f>
        <v/>
      </c>
      <c r="H12" s="28" t="str">
        <f>IF(ISBLANK(TechData!I4),"",TechData!I4)</f>
        <v/>
      </c>
      <c r="I12" s="70"/>
      <c r="J12" s="28" t="str">
        <f>IF(ISBLANK(TechData!J4),"",TechData!J4)</f>
        <v/>
      </c>
      <c r="K12" s="28" t="str">
        <f>IF(ISBLANK(TechData!K4),"",TechData!K4)</f>
        <v/>
      </c>
      <c r="L12" s="29" t="str">
        <f>IF(ISBLANK(TechData!L4),"",TechData!L4)</f>
        <v/>
      </c>
      <c r="M12" s="29" t="str">
        <f>IF(ISBLANK(TechData!M4),"",TechData!M4)</f>
        <v/>
      </c>
      <c r="N12" s="29" t="str">
        <f>IF(ISBLANK(TechData!N4),"",TechData!N4)</f>
        <v/>
      </c>
    </row>
    <row r="13" spans="1:14" s="46" customFormat="1" ht="12.75" hidden="1" x14ac:dyDescent="0.2">
      <c r="B13" s="47" t="s">
        <v>28</v>
      </c>
      <c r="C13" s="28" t="str">
        <f>IF(ISBLANK(TechData!D5),"",TechData!D5)</f>
        <v/>
      </c>
      <c r="D13" s="28" t="str">
        <f>IF(ISBLANK(TechData!E5),"",TechData!E5)</f>
        <v/>
      </c>
      <c r="E13" s="28" t="str">
        <f>IF(ISBLANK(TechData!F5),"",TechData!F5)</f>
        <v/>
      </c>
      <c r="F13" s="28" t="str">
        <f>IF(ISBLANK(TechData!G5),"",TechData!G5)</f>
        <v/>
      </c>
      <c r="G13" s="28" t="str">
        <f>IF(ISBLANK(TechData!H5),"",TechData!H5)</f>
        <v/>
      </c>
      <c r="H13" s="28" t="str">
        <f>IF(ISBLANK(TechData!I5),"",TechData!I5)</f>
        <v/>
      </c>
      <c r="I13" s="70"/>
      <c r="J13" s="28" t="str">
        <f>IF(ISBLANK(TechData!J5),"",TechData!J5)</f>
        <v/>
      </c>
      <c r="K13" s="28" t="str">
        <f>IF(ISBLANK(TechData!K5),"",TechData!K5)</f>
        <v/>
      </c>
      <c r="L13" s="29" t="str">
        <f>IF(ISBLANK(TechData!L5),"",TechData!L5)</f>
        <v/>
      </c>
      <c r="M13" s="29" t="str">
        <f>IF(ISBLANK(TechData!M5),"",TechData!M5)</f>
        <v/>
      </c>
      <c r="N13" s="29" t="str">
        <f>IF(ISBLANK(TechData!N5),"",TechData!N5)</f>
        <v/>
      </c>
    </row>
    <row r="14" spans="1:14" s="46" customFormat="1" ht="14.25" x14ac:dyDescent="0.25">
      <c r="A14" s="48" t="s">
        <v>61</v>
      </c>
      <c r="B14" s="45" t="s">
        <v>13</v>
      </c>
      <c r="C14" s="50">
        <f>$C$2/3600/TechData!D13</f>
        <v>11.317684842090335</v>
      </c>
      <c r="D14" s="50">
        <f>$C$2/3600/TechData!E13</f>
        <v>6.9077666272524025</v>
      </c>
      <c r="E14" s="50">
        <f>$C$2/3600/TechData!F13</f>
        <v>4.4209706414415368</v>
      </c>
      <c r="F14" s="50">
        <f>$C$2/3600/TechData!G13</f>
        <v>2.8294212105225838</v>
      </c>
      <c r="G14" s="50">
        <f>$C$2/3600/TechData!H13</f>
        <v>1.7822003089711411</v>
      </c>
      <c r="H14" s="50">
        <f>$C$2/3600/TechData!I13</f>
        <v>1.1052426603603842</v>
      </c>
      <c r="I14" s="71"/>
      <c r="J14" s="50">
        <f>$C$2/3600/TechData!J13</f>
        <v>6.9077666272524025</v>
      </c>
      <c r="K14" s="50">
        <f>$C$2/3600/TechData!K13</f>
        <v>4.4209706414415368</v>
      </c>
      <c r="L14" s="50">
        <f>$C$2/3600/TechData!L13</f>
        <v>2.8294212105225838</v>
      </c>
      <c r="M14" s="50">
        <f>$C$2/3600/TechData!M13</f>
        <v>1.7822003089711411</v>
      </c>
      <c r="N14" s="50">
        <f>$C$2/3600/TechData!N13</f>
        <v>1.1052426603603842</v>
      </c>
    </row>
    <row r="15" spans="1:14" s="46" customFormat="1" ht="14.25" x14ac:dyDescent="0.25">
      <c r="A15" s="48" t="s">
        <v>62</v>
      </c>
      <c r="B15" s="45" t="s">
        <v>13</v>
      </c>
      <c r="C15" s="50">
        <f>$C$2/3600/TechData!D7</f>
        <v>46.003856830817256</v>
      </c>
      <c r="D15" s="50">
        <f>$C$2/3600/TechData!E7</f>
        <v>26.299646885434488</v>
      </c>
      <c r="E15" s="50">
        <f>$C$2/3600/TechData!F7</f>
        <v>15.738592529161759</v>
      </c>
      <c r="F15" s="50">
        <f>$C$2/3600/TechData!G7</f>
        <v>9.5609226674773726</v>
      </c>
      <c r="G15" s="50">
        <f>$C$2/3600/TechData!H7</f>
        <v>6.0831546222568242</v>
      </c>
      <c r="H15" s="50">
        <f>$C$2/3600/TechData!I7</f>
        <v>3.825610073719016</v>
      </c>
      <c r="I15" s="71"/>
      <c r="J15" s="50">
        <f>$C$2/3600/TechData!J7</f>
        <v>24.395534089117277</v>
      </c>
      <c r="K15" s="50">
        <f>$C$2/3600/TechData!K7</f>
        <v>13.62528662860109</v>
      </c>
      <c r="L15" s="50">
        <f>$C$2/3600/TechData!L7</f>
        <v>8.2733781871085981</v>
      </c>
      <c r="M15" s="50">
        <f>$C$2/3600/TechData!M7</f>
        <v>5.3705134567381343</v>
      </c>
      <c r="N15" s="50">
        <f>$C$2/3600/TechData!N7</f>
        <v>3.4047793464925373</v>
      </c>
    </row>
    <row r="16" spans="1:14" s="46" customFormat="1" ht="14.25" x14ac:dyDescent="0.25">
      <c r="A16" s="48" t="s">
        <v>55</v>
      </c>
      <c r="B16" s="45" t="s">
        <v>15</v>
      </c>
      <c r="C16" s="49">
        <f>IF(C9="","",IF(ISBLANK(TechData!D11),"-",IF((SelectionData!$C$2/TechData!D11)^(1/TechData!D12)&lt;1,"&lt;1",(SelectionData!$C$2/TechData!D11)^(1/TechData!D12))))</f>
        <v>1067.456690112502</v>
      </c>
      <c r="D16" s="49">
        <f>IF(D9="","",IF(ISBLANK(TechData!E11),"-",IF((SelectionData!$C$2/TechData!E11)^(1/TechData!E12)&lt;1,"&lt;1",(SelectionData!$C$2/TechData!E11)^(1/TechData!E12))))</f>
        <v>421.54092050157197</v>
      </c>
      <c r="E16" s="49">
        <f>IF(E9="","",IF(ISBLANK(TechData!F11),"-",IF((SelectionData!$C$2/TechData!F11)^(1/TechData!F12)&lt;1,"&lt;1",(SelectionData!$C$2/TechData!F11)^(1/TechData!F12))))</f>
        <v>139.17442072437981</v>
      </c>
      <c r="F16" s="49">
        <f>IF(F9="","",IF(ISBLANK(TechData!G11),"-",IF((SelectionData!$C$2/TechData!G11)^(1/TechData!G12)&lt;1,"&lt;1",(SelectionData!$C$2/TechData!G11)^(1/TechData!G12))))</f>
        <v>51.920455064323868</v>
      </c>
      <c r="G16" s="49">
        <f>IF(G9="","",IF(ISBLANK(TechData!H11),"-",IF((SelectionData!$C$2/TechData!H11)^(1/TechData!H12)&lt;1,"&lt;1",(SelectionData!$C$2/TechData!H11)^(1/TechData!H12))))</f>
        <v>17.507514397844115</v>
      </c>
      <c r="H16" s="49">
        <f>IF(H9="","",IF(ISBLANK(TechData!I11),"-",IF((SelectionData!$C$2/TechData!I11)^(1/TechData!I12)&lt;1,"&lt;1",(SelectionData!$C$2/TechData!I11)^(1/TechData!I12))))</f>
        <v>6.8901914029830182</v>
      </c>
      <c r="I16" s="72"/>
      <c r="J16" s="49">
        <f>IF(J9="","",IF(ISBLANK(TechData!J11),"-",IF((SelectionData!$C$2/TechData!J11)^(1/TechData!J12)&lt;1,"&lt;1",(SelectionData!$C$2/TechData!J11)^(1/TechData!J12))))</f>
        <v>197.02592409406685</v>
      </c>
      <c r="K16" s="49">
        <f>IF(K9="","",IF(ISBLANK(TechData!K11),"-",IF((SelectionData!$C$2/TechData!K11)^(1/TechData!K12)&lt;1,"&lt;1",(SelectionData!$C$2/TechData!K11)^(1/TechData!K12))))</f>
        <v>63.164152715389569</v>
      </c>
      <c r="L16" s="49">
        <f>IF(L9="","",IF(ISBLANK(TechData!L11),"-",IF((SelectionData!$C$2/TechData!L11)^(1/TechData!L12)&lt;1,"&lt;1",(SelectionData!$C$2/TechData!L11)^(1/TechData!L12))))</f>
        <v>23.191791532288608</v>
      </c>
      <c r="M16" s="49">
        <f>IF(M9="","",IF(ISBLANK(TechData!M11),"-",IF((SelectionData!$C$2/TechData!M11)^(1/TechData!M12)&lt;1,"&lt;1",(SelectionData!$C$2/TechData!M11)^(1/TechData!M12))))</f>
        <v>8.3704135230137524</v>
      </c>
      <c r="N16" s="49">
        <f>IF(N9="","",IF(ISBLANK(TechData!N11),"-",IF((SelectionData!$C$2/TechData!N11)^(1/TechData!N12)&lt;1,"&lt;1",(SelectionData!$C$2/TechData!N11)^(1/TechData!N12))))</f>
        <v>3.3879770749595552</v>
      </c>
    </row>
    <row r="17" spans="1:14" s="46" customFormat="1" ht="14.25" x14ac:dyDescent="0.25">
      <c r="A17" s="48" t="s">
        <v>56</v>
      </c>
      <c r="B17" s="45" t="s">
        <v>15</v>
      </c>
      <c r="C17" s="49">
        <f>IF(C9="","",IF(ISBLANK(TechData!D11),"-",IF((SelectionData!$C$2/TechData!D11)^(1/TechData!D12)+0.5*1.2*($C$2/3600/TechData!D13)^2&lt;1,"&lt;1",(SelectionData!$C$2/TechData!D11)^(1/TechData!D12)+0.5*1.2*($C$2/3600/TechData!D13)^2)))</f>
        <v>1144.3106842234308</v>
      </c>
      <c r="D17" s="49">
        <f>IF(D9="","",IF(ISBLANK(TechData!E11),"-",IF((SelectionData!$C$2/TechData!E11)^(1/TechData!E12)+0.5*1.2*($C$2/3600/TechData!E13)^2&lt;1,"&lt;1",(SelectionData!$C$2/TechData!E11)^(1/TechData!E12)+0.5*1.2*($C$2/3600/TechData!E13)^2)))</f>
        <v>450.17126436752119</v>
      </c>
      <c r="E17" s="49">
        <f>IF(E9="","",IF(ISBLANK(TechData!F11),"-",IF((SelectionData!$C$2/TechData!F11)^(1/TechData!F12)+0.5*1.2*($C$2/3600/TechData!F13)^2&lt;1,"&lt;1",(SelectionData!$C$2/TechData!F11)^(1/TechData!F12)+0.5*1.2*($C$2/3600/TechData!F13)^2)))</f>
        <v>150.90140957187262</v>
      </c>
      <c r="F17" s="49">
        <f>IF(F9="","",IF(ISBLANK(TechData!G11),"-",IF((SelectionData!$C$2/TechData!G11)^(1/TechData!G12)+0.5*1.2*($C$2/3600/TechData!G13)^2&lt;1,"&lt;1",(SelectionData!$C$2/TechData!G11)^(1/TechData!G12)+0.5*1.2*($C$2/3600/TechData!G13)^2)))</f>
        <v>56.723829696256921</v>
      </c>
      <c r="G17" s="49">
        <f>IF(G9="","",IF(ISBLANK(TechData!H11),"-",IF((SelectionData!$C$2/TechData!H11)^(1/TechData!H12)+0.5*1.2*($C$2/3600/TechData!H13)^2&lt;1,"&lt;1",(SelectionData!$C$2/TechData!H11)^(1/TechData!H12)+0.5*1.2*($C$2/3600/TechData!H13)^2)))</f>
        <v>19.413257162622212</v>
      </c>
      <c r="H17" s="49">
        <f>IF(H9="","",IF(ISBLANK(TechData!I11),"-",IF((SelectionData!$C$2/TechData!I11)^(1/TechData!I12)+0.5*1.2*($C$2/3600/TechData!I13)^2&lt;1,"&lt;1",(SelectionData!$C$2/TechData!I11)^(1/TechData!I12)+0.5*1.2*($C$2/3600/TechData!I13)^2)))</f>
        <v>7.6231282059513177</v>
      </c>
      <c r="I17" s="72"/>
      <c r="J17" s="49">
        <f>IF(J9="","",IF(ISBLANK(TechData!J11),"-",IF((SelectionData!$C$2/TechData!J11)^(1/TechData!J12)+0.5*1.2*($C$2/3600/TechData!J13)^2&lt;1,"&lt;1",(SelectionData!$C$2/TechData!J11)^(1/TechData!J12)+0.5*1.2*($C$2/3600/TechData!J13)^2)))</f>
        <v>225.65626796001607</v>
      </c>
      <c r="K17" s="49">
        <f>IF(K9="","",IF(ISBLANK(TechData!K11),"-",IF((SelectionData!$C$2/TechData!K11)^(1/TechData!K12)+0.5*1.2*($C$2/3600/TechData!K13)^2&lt;1,"&lt;1",(SelectionData!$C$2/TechData!K11)^(1/TechData!K12)+0.5*1.2*($C$2/3600/TechData!K13)^2)))</f>
        <v>74.891141562882368</v>
      </c>
      <c r="L17" s="49">
        <f>IF(L9="","",IF(ISBLANK(TechData!L11),"-",IF((SelectionData!$C$2/TechData!L11)^(1/TechData!L12)+0.5*1.2*($C$2/3600/TechData!L13)^2&lt;1,"&lt;1",(SelectionData!$C$2/TechData!L11)^(1/TechData!L12)+0.5*1.2*($C$2/3600/TechData!L13)^2)))</f>
        <v>27.995166164221658</v>
      </c>
      <c r="M17" s="49">
        <f>IF(M9="","",IF(ISBLANK(TechData!M11),"-",IF((SelectionData!$C$2/TechData!M11)^(1/TechData!M12)+0.5*1.2*($C$2/3600/TechData!M13)^2&lt;1,"&lt;1",(SelectionData!$C$2/TechData!M11)^(1/TechData!M12)+0.5*1.2*($C$2/3600/TechData!M13)^2)))</f>
        <v>10.276156287791851</v>
      </c>
      <c r="N17" s="49">
        <f>IF(N9="","",IF(ISBLANK(TechData!N11),"-",IF((SelectionData!$C$2/TechData!N11)^(1/TechData!N12)+0.5*1.2*($C$2/3600/TechData!N13)^2&lt;1,"&lt;1",(SelectionData!$C$2/TechData!N11)^(1/TechData!N12)+0.5*1.2*($C$2/3600/TechData!N13)^2)))</f>
        <v>4.1209138779278547</v>
      </c>
    </row>
    <row r="18" spans="1:14" s="46" customFormat="1" ht="14.25" x14ac:dyDescent="0.25">
      <c r="A18" s="48" t="s">
        <v>57</v>
      </c>
      <c r="B18" s="45" t="s">
        <v>13</v>
      </c>
      <c r="C18" s="52" t="str">
        <f>IF(C9="","",IF(ISBLANK(TechData!D8),"-",IF(($C$2/3600/TechData!D7)*TechData!D8*SQRT(TechData!D7)/(SelectionData!$C$3-TechData!D9)&gt;0.75,"&gt;0.75",($C$2/3600/TechData!D7)*TechData!D8*SQRT(TechData!D7)/(SelectionData!$C$3-TechData!D9))))</f>
        <v>&gt;0.75</v>
      </c>
      <c r="D18" s="52" t="str">
        <f>IF(D9="","",IF(ISBLANK(TechData!E8),"-",IF(($C$2/3600/TechData!E7)*TechData!E8*SQRT(TechData!E7)/(SelectionData!$C$3-TechData!E9)&gt;0.75,"&gt;0.75",($C$2/3600/TechData!E7)*TechData!E8*SQRT(TechData!E7)/(SelectionData!$C$3-TechData!E9))))</f>
        <v>&gt;0.75</v>
      </c>
      <c r="E18" s="52">
        <f>IF(E9="","",IF(ISBLANK(TechData!F8),"-",IF(($C$2/3600/TechData!F7)*TechData!F8*SQRT(TechData!F7)/(SelectionData!$C$3-TechData!F9)&gt;0.75,"&gt;0.75",($C$2/3600/TechData!F7)*TechData!F8*SQRT(TechData!F7)/(SelectionData!$C$3-TechData!F9))))</f>
        <v>0.61386870693624207</v>
      </c>
      <c r="F18" s="52">
        <f>IF(F9="","",IF(ISBLANK(TechData!G8),"-",IF(($C$2/3600/TechData!G7)*TechData!G8*SQRT(TechData!G7)/(SelectionData!$C$3-TechData!G9)&gt;0.75,"&gt;0.75",($C$2/3600/TechData!G7)*TechData!G8*SQRT(TechData!G7)/(SelectionData!$C$3-TechData!G9))))</f>
        <v>0.48045451471288531</v>
      </c>
      <c r="G18" s="50">
        <f>IF(G9="","",IF(ISBLANK(TechData!H8),"-",IF(($C$2/3600/TechData!H7)*TechData!H8*SQRT(TechData!H7)/(SelectionData!$C$3-TechData!H9)&gt;0.75,"&gt;0.75",($C$2/3600/TechData!H7)*TechData!H8*SQRT(TechData!H7)/(SelectionData!$C$3-TechData!H9))))</f>
        <v>0.38532830372660665</v>
      </c>
      <c r="H18" s="50">
        <f>IF(H9="","",IF(ISBLANK(TechData!I8),"-",IF(($C$2/3600/TechData!I7)*TechData!I8*SQRT(TechData!I7)/(SelectionData!$C$3-TechData!I9)&gt;0.75,"&gt;0.75",($C$2/3600/TechData!I7)*TechData!I8*SQRT(TechData!I7)/(SelectionData!$C$3-TechData!I9))))</f>
        <v>0.30777114819031509</v>
      </c>
      <c r="I18" s="71"/>
      <c r="J18" s="50">
        <f>IF(J9="","",IF(ISBLANK(TechData!J8),"-",IF(($C$2/3600/TechData!J7)*TechData!J8*SQRT(TechData!J7)/(SelectionData!$C$3-TechData!J9)&gt;0.75,"&gt;0.75",($C$2/3600/TechData!J7)*TechData!J8*SQRT(TechData!J7)/(SelectionData!$C$3-TechData!J9))))</f>
        <v>0.61263881107723872</v>
      </c>
      <c r="K18" s="50">
        <f>IF(K9="","",IF(ISBLANK(TechData!K8),"-",IF(($C$2/3600/TechData!K7)*TechData!K8*SQRT(TechData!K7)/(SelectionData!$C$3-TechData!K9)&gt;0.75,"&gt;0.75",($C$2/3600/TechData!K7)*TechData!K8*SQRT(TechData!K7)/(SelectionData!$C$3-TechData!K9))))</f>
        <v>0.40515220866711954</v>
      </c>
      <c r="L18" s="50">
        <f>IF(L9="","",IF(ISBLANK(TechData!L8),"-",IF(($C$2/3600/TechData!L7)*TechData!L8*SQRT(TechData!L7)/(SelectionData!$C$3-TechData!L9)&gt;0.75,"&gt;0.75",($C$2/3600/TechData!L7)*TechData!L8*SQRT(TechData!L7)/(SelectionData!$C$3-TechData!L9))))</f>
        <v>0.2649493619977164</v>
      </c>
      <c r="M18" s="50">
        <f>IF(M9="","",IF(ISBLANK(TechData!M8),"-",IF(($C$2/3600/TechData!M7)*TechData!M8*SQRT(TechData!M7)/(SelectionData!$C$3-TechData!M9)&gt;0.75,"&gt;0.75",($C$2/3600/TechData!M7)*TechData!M8*SQRT(TechData!M7)/(SelectionData!$C$3-TechData!M9))))</f>
        <v>0.16104865136382909</v>
      </c>
      <c r="N18" s="50">
        <f>IF(N9="","",IF(ISBLANK(TechData!N8),"-",IF(($C$2/3600/TechData!N7)*TechData!N8*SQRT(TechData!N7)/(SelectionData!$C$3-TechData!N9)&gt;0.75,"&gt;0.75",($C$2/3600/TechData!N7)*TechData!N8*SQRT(TechData!N7)/(SelectionData!$C$3-TechData!N9))))</f>
        <v>7.4643597419381619E-2</v>
      </c>
    </row>
    <row r="19" spans="1:14" s="46" customFormat="1" ht="12.75" x14ac:dyDescent="0.2">
      <c r="A19" s="48" t="s">
        <v>19</v>
      </c>
      <c r="B19" s="45" t="s">
        <v>14</v>
      </c>
      <c r="C19" s="50" t="str">
        <f>IF(C9="","",IF(OR($C$4&gt;=$C$5,IntermediateCalcul!B9=""),"-",10^(FORECAST(ABS($C$4-$C$5),IntermediateCalcul!B$26:B$27,IntermediateCalcul!B$24:B$25)*LOG($C$2)+FORECAST(ABS($C$4-$C$5),IntermediateCalcul!B$28:B$29,IntermediateCalcul!B$24:B$25))))</f>
        <v>-</v>
      </c>
      <c r="D19" s="50" t="str">
        <f>IF(D9="","",IF(OR($C$4&gt;=$C$5,IntermediateCalcul!C9=""),"-",10^(FORECAST(ABS($C$4-$C$5),IntermediateCalcul!C$26:C$27,IntermediateCalcul!C$24:C$25)*LOG($C$2)+FORECAST(ABS($C$4-$C$5),IntermediateCalcul!C$28:C$29,IntermediateCalcul!C$24:C$25))))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E19" s="50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9" s="50" t="str">
        <f>IF(F9="","",IF(OR($C$4&gt;=$C$5,IntermediateCalcul!E9=""),"-",10^(FORECAST(ABS($C$4-$C$5),IntermediateCalcul!E$26:E$27,IntermediateCalcul!E$24:E$25)*LOG($C$2)+FORECAST(ABS($C$4-$C$5),IntermediateCalcul!E$28:E$29,IntermediateCalcul!E$24:E$25))))</f>
        <v>-</v>
      </c>
      <c r="G19" s="50" t="str">
        <f>IF(G9="","",IF(OR($C$4&gt;=$C$5,IntermediateCalcul!F9=""),"-",10^(FORECAST(ABS($C$4-$C$5),IntermediateCalcul!F$26:F$27,IntermediateCalcul!F$24:F$25)*LOG($C$2)+FORECAST(ABS($C$4-$C$5),IntermediateCalcul!F$28:F$29,IntermediateCalcul!F$24:F$25))))</f>
        <v>-</v>
      </c>
      <c r="H19" s="50" t="str">
        <f>IF(H9="","",IF(OR($C$4&gt;=$C$5,IntermediateCalcul!G9=""),"-",10^(FORECAST(ABS($C$4-$C$5),IntermediateCalcul!G$26:G$27,IntermediateCalcul!G$24:G$25)*LOG($C$2)+FORECAST(ABS($C$4-$C$5),IntermediateCalcul!G$28:G$29,IntermediateCalcul!G$24:G$25))))</f>
        <v>-</v>
      </c>
      <c r="I19" s="71"/>
      <c r="J19" s="50" t="str">
        <f>IF(J9="","",IF(OR($C$4&gt;=$C$5,IntermediateCalcul!I9=""),"-",10^(FORECAST(ABS($C$4-$C$5),IntermediateCalcul!I$26:I$27,IntermediateCalcul!I$24:I$25)*LOG($C$2)+FORECAST(ABS($C$4-$C$5),IntermediateCalcul!I$28:I$29,IntermediateCalcul!I$24:I$25))))</f>
        <v>-</v>
      </c>
      <c r="K19" s="50" t="str">
        <f>IF(K9="","",IF(OR($C$4&gt;=$C$5,IntermediateCalcul!J9=""),"-",10^(FORECAST(ABS($C$4-$C$5),IntermediateCalcul!J$26:J$27,IntermediateCalcul!J$24:J$25)*LOG($C$2)+FORECAST(ABS($C$4-$C$5),IntermediateCalcul!J$28:J$29,IntermediateCalcul!J$24:J$25))))</f>
        <v>-</v>
      </c>
      <c r="L19" s="50" t="str">
        <f>IF(L9="","",IF(OR($C$4&gt;=$C$5,IntermediateCalcul!K9=""),"-",10^(FORECAST(ABS($C$4-$C$5),IntermediateCalcul!K$26:K$27,IntermediateCalcul!K$24:K$25)*LOG($C$2)+FORECAST(ABS($C$4-$C$5),IntermediateCalcul!K$28:K$29,IntermediateCalcul!K$24:K$25))))</f>
        <v>-</v>
      </c>
      <c r="M19" s="50" t="str">
        <f>IF(M9="","",IF(OR($C$4&gt;=$C$5,IntermediateCalcul!L9=""),"-",10^(FORECAST(ABS($C$4-$C$5),IntermediateCalcul!L$26:L$27,IntermediateCalcul!L$24:L$25)*LOG($C$2)+FORECAST(ABS($C$4-$C$5),IntermediateCalcul!L$28:L$29,IntermediateCalcul!L$24:L$25))))</f>
        <v>-</v>
      </c>
      <c r="N19" s="50" t="str">
        <f>IF(N9="","",IF(OR($C$4&gt;=$C$5,IntermediateCalcul!M9=""),"-",10^(FORECAST(ABS($C$4-$C$5),IntermediateCalcul!M$26:M$27,IntermediateCalcul!M$24:M$25)*LOG($C$2)+FORECAST(ABS($C$4-$C$5),IntermediateCalcul!M$28:M$29,IntermediateCalcul!M$24:M$25))))</f>
        <v>-</v>
      </c>
    </row>
    <row r="20" spans="1:14" s="46" customFormat="1" ht="14.25" x14ac:dyDescent="0.25">
      <c r="A20" s="48" t="s">
        <v>68</v>
      </c>
      <c r="B20" s="45" t="s">
        <v>20</v>
      </c>
      <c r="C20" s="50" t="str">
        <f>IF(C9="","",IF(OR(ISBLANK(TechData!D27),$C$5&lt;$C$4),"-",(TechData!D27*SQRT(TechData!D26)/(SelectionData!$C$3-TechData!D28)*(SelectionData!$C$4-SelectionData!$C$5)+(SelectionData!$C$5+273.15))-273.15))</f>
        <v>-</v>
      </c>
      <c r="D20" s="50" t="str">
        <f>IF(D9="","",IF(OR(ISBLANK(TechData!E27),$C$5&lt;$C$4),"-",(TechData!E27*SQRT(TechData!E26)/(SelectionData!$C$3-TechData!E28)*(SelectionData!$C$4-SelectionData!$C$5)+(SelectionData!$C$5+273.15))-273.15))</f>
        <v>-</v>
      </c>
      <c r="E20" s="50" t="str">
        <f>IF(E9="","",IF(OR(ISBLANK(TechData!F27),$C$5&lt;$C$4),"-",(TechData!F27*SQRT(TechData!F26)/(SelectionData!$C$3-TechData!F28)*(SelectionData!$C$4-SelectionData!$C$5)+(SelectionData!$C$5+273.15))-273.15))</f>
        <v>-</v>
      </c>
      <c r="F20" s="50" t="str">
        <f>IF(F9="","",IF(OR(ISBLANK(TechData!G27),$C$5&lt;$C$4),"-",(TechData!G27*SQRT(TechData!G26)/(SelectionData!$C$3-TechData!G28)*(SelectionData!$C$4-SelectionData!$C$5)+(SelectionData!$C$5+273.15))-273.15))</f>
        <v>-</v>
      </c>
      <c r="G20" s="50" t="str">
        <f>IF(G9="","",IF(OR(ISBLANK(TechData!H27),$C$5&lt;$C$4),"-",(TechData!H27*SQRT(TechData!H26)/(SelectionData!$C$3-TechData!H28)*(SelectionData!$C$4-SelectionData!$C$5)+(SelectionData!$C$5+273.15))-273.15))</f>
        <v>-</v>
      </c>
      <c r="H20" s="50" t="str">
        <f>IF(H9="","",IF(OR(ISBLANK(TechData!I27),$C$5&lt;$C$4),"-",(TechData!I27*SQRT(TechData!I26)/(SelectionData!$C$3-TechData!I28)*(SelectionData!$C$4-SelectionData!$C$5)+(SelectionData!$C$5+273.15))-273.15))</f>
        <v>-</v>
      </c>
      <c r="I20" s="71"/>
      <c r="J20" s="50" t="str">
        <f>IF(J9="","",IF(OR(ISBLANK(TechData!J27),$C$5&lt;$C$4),"-",(TechData!J27*SQRT(TechData!J26)/(SelectionData!$C$3-TechData!J28)*(SelectionData!$C$4-SelectionData!$C$5)+(SelectionData!$C$5+273.15))-273.15))</f>
        <v>-</v>
      </c>
      <c r="K20" s="50" t="str">
        <f>IF(K9="","",IF(OR(ISBLANK(TechData!K27),$C$5&lt;$C$4),"-",(TechData!K27*SQRT(TechData!K26)/(SelectionData!$C$3-TechData!K28)*(SelectionData!$C$4-SelectionData!$C$5)+(SelectionData!$C$5+273.15))-273.15))</f>
        <v>-</v>
      </c>
      <c r="L20" s="50" t="str">
        <f>IF(L9="","",IF(OR(ISBLANK(TechData!L27),$C$5&lt;$C$4),"-",(TechData!L27*SQRT(TechData!L26)/(SelectionData!$C$3-TechData!L28)*(SelectionData!$C$4-SelectionData!$C$5)+(SelectionData!$C$5+273.15))-273.15))</f>
        <v>-</v>
      </c>
      <c r="M20" s="50" t="str">
        <f>IF(M9="","",IF(OR(ISBLANK(TechData!M27),$C$5&lt;$C$4),"-",(TechData!M27*SQRT(TechData!M26)/(SelectionData!$C$3-TechData!M28)*(SelectionData!$C$4-SelectionData!$C$5)+(SelectionData!$C$5+273.15))-273.15))</f>
        <v>-</v>
      </c>
      <c r="N20" s="50" t="str">
        <f>IF(N9="","",IF(OR(ISBLANK(TechData!N27),$C$5&lt;$C$4),"-",(TechData!N27*SQRT(TechData!N26)/(SelectionData!$C$3-TechData!N28)*(SelectionData!$C$4-SelectionData!$C$5)+(SelectionData!$C$5+273.15))-273.15))</f>
        <v>-</v>
      </c>
    </row>
    <row r="21" spans="1:14" s="46" customFormat="1" ht="14.25" x14ac:dyDescent="0.25">
      <c r="A21" s="48" t="s">
        <v>58</v>
      </c>
      <c r="B21" s="45" t="str">
        <f>B6</f>
        <v>[dB(A)]</v>
      </c>
      <c r="C21" s="49" t="str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&gt;55</v>
      </c>
      <c r="D21" s="49">
        <f>IF($C$7="NR",IF(D9="","",IF(ISBLANK(TechData!E30),"-",IF(TechData!E30*LN(SelectionData!$C$2)+TechData!E31&lt;15,"&lt;15",IF(TechData!E30*LN(SelectionData!$C$2)+TechData!E31&gt;50,"&gt;50",TechData!E30*LN(SelectionData!$C$2)+TechData!E31)))),IF(D9="","",IF(ISBLANK(TechData!E33),"-",IF(TechData!E33*LN(SelectionData!$C$2)+TechData!E34&lt;20,"&lt;20",IF(TechData!E33*LN(SelectionData!$C$2)+TechData!E34&gt;55,"&gt;55",TechData!E33*LN(SelectionData!$C$2)+TechData!E34)))))</f>
        <v>41.362950411431882</v>
      </c>
      <c r="E21" s="49">
        <f>IF($C$7="NR",IF(E9="","",IF(ISBLANK(TechData!F30),"-",IF(TechData!F30*LN(SelectionData!$C$2)+TechData!F31&lt;15,"&lt;15",IF(TechData!F30*LN(SelectionData!$C$2)+TechData!F31&gt;50,"&gt;50",TechData!F30*LN(SelectionData!$C$2)+TechData!F31)))),IF(E9="","",IF(ISBLANK(TechData!F33),"-",IF(TechData!F33*LN(SelectionData!$C$2)+TechData!F34&lt;20,"&lt;20",IF(TechData!F33*LN(SelectionData!$C$2)+TechData!F34&gt;55,"&gt;55",TechData!F33*LN(SelectionData!$C$2)+TechData!F34)))))</f>
        <v>27.288197410730419</v>
      </c>
      <c r="F21" s="49" t="str">
        <f>IF($C$7="NR",IF(F9="","",IF(ISBLANK(TechData!G30),"-",IF(TechData!G30*LN(SelectionData!$C$2)+TechData!G31&lt;15,"&lt;15",IF(TechData!G30*LN(SelectionData!$C$2)+TechData!G31&gt;50,"&gt;50",TechData!G30*LN(SelectionData!$C$2)+TechData!G31)))),IF(F9="","",IF(ISBLANK(TechData!G33),"-",IF(TechData!G33*LN(SelectionData!$C$2)+TechData!G34&lt;20,"&lt;20",IF(TechData!G33*LN(SelectionData!$C$2)+TechData!G34&gt;55,"&gt;55",TechData!G33*LN(SelectionData!$C$2)+TechData!G34)))))</f>
        <v>&lt;20</v>
      </c>
      <c r="G21" s="49" t="str">
        <f>IF($C$7="NR",IF(G9="","",IF(ISBLANK(TechData!H30),"-",IF(TechData!H30*LN(SelectionData!$C$2)+TechData!H31&lt;15,"&lt;15",IF(TechData!H30*LN(SelectionData!$C$2)+TechData!H31&gt;50,"&gt;50",TechData!H30*LN(SelectionData!$C$2)+TechData!H31)))),IF(G9="","",IF(ISBLANK(TechData!H33),"-",IF(TechData!H33*LN(SelectionData!$C$2)+TechData!H34&lt;20,"&lt;20",IF(TechData!H33*LN(SelectionData!$C$2)+TechData!H34&gt;55,"&gt;55",TechData!H33*LN(SelectionData!$C$2)+TechData!H34)))))</f>
        <v>&lt;20</v>
      </c>
      <c r="H21" s="49" t="str">
        <f>IF($C$7="NR",IF(H9="","",IF(ISBLANK(TechData!I30),"-",IF(TechData!I30*LN(SelectionData!$C$2)+TechData!I31&lt;15,"&lt;15",IF(TechData!I30*LN(SelectionData!$C$2)+TechData!I31&gt;50,"&gt;50",TechData!I30*LN(SelectionData!$C$2)+TechData!I31)))),IF(H9="","",IF(ISBLANK(TechData!I33),"-",IF(TechData!I33*LN(SelectionData!$C$2)+TechData!I34&lt;20,"&lt;20",IF(TechData!I33*LN(SelectionData!$C$2)+TechData!I34&gt;55,"&gt;55",TechData!I33*LN(SelectionData!$C$2)+TechData!I34)))))</f>
        <v>&lt;20</v>
      </c>
      <c r="I21" s="72"/>
      <c r="J21" s="49">
        <f>IF($C$7="NR",IF(J9="","",IF(ISBLANK(TechData!J30),"-",IF(TechData!J30*LN(SelectionData!$C$2)+TechData!J31&lt;15,"&lt;15",IF(TechData!J30*LN(SelectionData!$C$2)+TechData!J31&gt;50,"&gt;50",TechData!J30*LN(SelectionData!$C$2)+TechData!J31)))),IF(J9="","",IF(ISBLANK(TechData!J33),"-",IF(TechData!J33*LN(SelectionData!$C$2)+TechData!J34&lt;20,"&lt;20",IF(TechData!J33*LN(SelectionData!$C$2)+TechData!J34&gt;55,"&gt;55",TechData!J33*LN(SelectionData!$C$2)+TechData!J34)))))</f>
        <v>41.294424667483554</v>
      </c>
      <c r="K21" s="49">
        <f>IF($C$7="NR",IF(K9="","",IF(ISBLANK(TechData!K30),"-",IF(TechData!K30*LN(SelectionData!$C$2)+TechData!K31&lt;15,"&lt;15",IF(TechData!K30*LN(SelectionData!$C$2)+TechData!K31&gt;50,"&gt;50",TechData!K30*LN(SelectionData!$C$2)+TechData!K31)))),IF(K9="","",IF(ISBLANK(TechData!K33),"-",IF(TechData!K33*LN(SelectionData!$C$2)+TechData!K34&lt;20,"&lt;20",IF(TechData!K33*LN(SelectionData!$C$2)+TechData!K34&gt;55,"&gt;55",TechData!K33*LN(SelectionData!$C$2)+TechData!K34)))))</f>
        <v>27.423861245475791</v>
      </c>
      <c r="L21" s="49" t="str">
        <f>IF($C$7="NR",IF(L9="","",IF(ISBLANK(TechData!L30),"-",IF(TechData!L30*LN(SelectionData!$C$2)+TechData!L31&lt;15,"&lt;15",IF(TechData!L30*LN(SelectionData!$C$2)+TechData!L31&gt;50,"&gt;50",TechData!L30*LN(SelectionData!$C$2)+TechData!L31)))),IF(L9="","",IF(ISBLANK(TechData!L33),"-",IF(TechData!L33*LN(SelectionData!$C$2)+TechData!L34&lt;20,"&lt;20",IF(TechData!L33*LN(SelectionData!$C$2)+TechData!L34&gt;55,"&gt;55",TechData!L33*LN(SelectionData!$C$2)+TechData!L34)))))</f>
        <v>&lt;20</v>
      </c>
      <c r="M21" s="49" t="str">
        <f>IF($C$7="NR",IF(M9="","",IF(ISBLANK(TechData!M30),"-",IF(TechData!M30*LN(SelectionData!$C$2)+TechData!M31&lt;15,"&lt;15",IF(TechData!M30*LN(SelectionData!$C$2)+TechData!M31&gt;50,"&gt;50",TechData!M30*LN(SelectionData!$C$2)+TechData!M31)))),IF(M9="","",IF(ISBLANK(TechData!M33),"-",IF(TechData!M33*LN(SelectionData!$C$2)+TechData!M34&lt;20,"&lt;20",IF(TechData!M33*LN(SelectionData!$C$2)+TechData!M34&gt;55,"&gt;55",TechData!M33*LN(SelectionData!$C$2)+TechData!M34)))))</f>
        <v>&lt;20</v>
      </c>
      <c r="N21" s="49" t="str">
        <f>IF($C$7="NR",IF(N9="","",IF(ISBLANK(TechData!N30),"-",IF(TechData!N30*LN(SelectionData!$C$2)+TechData!N31&lt;15,"&lt;15",IF(TechData!N30*LN(SelectionData!$C$2)+TechData!N31&gt;50,"&gt;50",TechData!N30*LN(SelectionData!$C$2)+TechData!N31)))),IF(N9="","",IF(ISBLANK(TechData!N33),"-",IF(TechData!N33*LN(SelectionData!$C$2)+TechData!N34&lt;20,"&lt;20",IF(TechData!N33*LN(SelectionData!$C$2)+TechData!N34&gt;55,"&gt;55",TechData!N33*LN(SelectionData!$C$2)+TechData!N34)))))</f>
        <v>&lt;20</v>
      </c>
    </row>
    <row r="22" spans="1:14" s="46" customFormat="1" ht="14.25" x14ac:dyDescent="0.25">
      <c r="A22" s="48" t="s">
        <v>67</v>
      </c>
      <c r="B22" s="45" t="str">
        <f>B6</f>
        <v>[dB(A)]</v>
      </c>
      <c r="C22" s="49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51.630263735175333</v>
      </c>
      <c r="D22" s="49">
        <f>IF($C$7="NR",IF(D9="","",IF(ISBLANK(TechData!E30),"-",IF(TechData!E30*LN(SelectionData!$C$2)+TechData!E31-$C$6&lt;15,"&lt;15",IF(TechData!E30*LN(SelectionData!$C$2)+TechData!E31-$C$6&gt;50,"&gt;50",TechData!E30*LN(SelectionData!$C$2)+TechData!E31-$C$6)))),IF(D9="","",IF(ISBLANK(TechData!E33),"-",IF(TechData!E33*LN(SelectionData!$C$2)+TechData!E34-$C$6&lt;20,"&lt;20",IF(TechData!E33*LN(SelectionData!$C$2)+TechData!E34-$C$6&gt;55,"&gt;55",TechData!E33*LN(SelectionData!$C$2)+TechData!E34-$C$6)))))</f>
        <v>33.362950411431882</v>
      </c>
      <c r="E22" s="49" t="str">
        <f>IF($C$7="NR",IF(E9="","",IF(ISBLANK(TechData!F30),"-",IF(TechData!F30*LN(SelectionData!$C$2)+TechData!F31-$C$6&lt;15,"&lt;15",IF(TechData!F30*LN(SelectionData!$C$2)+TechData!F31-$C$6&gt;50,"&gt;50",TechData!F30*LN(SelectionData!$C$2)+TechData!F31-$C$6)))),IF(E9="","",IF(ISBLANK(TechData!F33),"-",IF(TechData!F33*LN(SelectionData!$C$2)+TechData!F34-$C$6&lt;20,"&lt;20",IF(TechData!F33*LN(SelectionData!$C$2)+TechData!F34-$C$6&gt;55,"&gt;55",TechData!F33*LN(SelectionData!$C$2)+TechData!F34-$C$6)))))</f>
        <v>&lt;20</v>
      </c>
      <c r="F22" s="49" t="str">
        <f>IF($C$7="NR",IF(F9="","",IF(ISBLANK(TechData!G30),"-",IF(TechData!G30*LN(SelectionData!$C$2)+TechData!G31-$C$6&lt;15,"&lt;15",IF(TechData!G30*LN(SelectionData!$C$2)+TechData!G31-$C$6&gt;50,"&gt;50",TechData!G30*LN(SelectionData!$C$2)+TechData!G31-$C$6)))),IF(F9="","",IF(ISBLANK(TechData!G33),"-",IF(TechData!G33*LN(SelectionData!$C$2)+TechData!G34-$C$6&lt;20,"&lt;20",IF(TechData!G33*LN(SelectionData!$C$2)+TechData!G34-$C$6&gt;55,"&gt;55",TechData!G33*LN(SelectionData!$C$2)+TechData!G34-$C$6)))))</f>
        <v>&lt;20</v>
      </c>
      <c r="G22" s="49" t="str">
        <f>IF($C$7="NR",IF(G9="","",IF(ISBLANK(TechData!H30),"-",IF(TechData!H30*LN(SelectionData!$C$2)+TechData!H31-$C$6&lt;15,"&lt;15",IF(TechData!H30*LN(SelectionData!$C$2)+TechData!H31-$C$6&gt;50,"&gt;50",TechData!H30*LN(SelectionData!$C$2)+TechData!H31-$C$6)))),IF(G9="","",IF(ISBLANK(TechData!H33),"-",IF(TechData!H33*LN(SelectionData!$C$2)+TechData!H34-$C$6&lt;20,"&lt;20",IF(TechData!H33*LN(SelectionData!$C$2)+TechData!H34-$C$6&gt;55,"&gt;55",TechData!H33*LN(SelectionData!$C$2)+TechData!H34-$C$6)))))</f>
        <v>&lt;20</v>
      </c>
      <c r="H22" s="49" t="str">
        <f>IF($C$7="NR",IF(H9="","",IF(ISBLANK(TechData!I30),"-",IF(TechData!I30*LN(SelectionData!$C$2)+TechData!I31-$C$6&lt;15,"&lt;15",IF(TechData!I30*LN(SelectionData!$C$2)+TechData!I31-$C$6&gt;50,"&gt;50",TechData!I30*LN(SelectionData!$C$2)+TechData!I31-$C$6)))),IF(H9="","",IF(ISBLANK(TechData!I33),"-",IF(TechData!I33*LN(SelectionData!$C$2)+TechData!I34-$C$6&lt;20,"&lt;20",IF(TechData!I33*LN(SelectionData!$C$2)+TechData!I34-$C$6&gt;55,"&gt;55",TechData!I33*LN(SelectionData!$C$2)+TechData!I34-$C$6)))))</f>
        <v>&lt;20</v>
      </c>
      <c r="I22" s="72"/>
      <c r="J22" s="49">
        <f>IF($C$7="NR",IF(J9="","",IF(ISBLANK(TechData!J30),"-",IF(TechData!J30*LN(SelectionData!$C$2)+TechData!J31-$C$6&lt;15,"&lt;15",IF(TechData!J30*LN(SelectionData!$C$2)+TechData!J31-$C$6&gt;50,"&gt;50",TechData!J30*LN(SelectionData!$C$2)+TechData!J31-$C$6)))),IF(J9="","",IF(ISBLANK(TechData!J33),"-",IF(TechData!J33*LN(SelectionData!$C$2)+TechData!J34-$C$6&lt;20,"&lt;20",IF(TechData!J33*LN(SelectionData!$C$2)+TechData!J34-$C$6&gt;55,"&gt;55",TechData!J33*LN(SelectionData!$C$2)+TechData!J34-$C$6)))))</f>
        <v>33.294424667483554</v>
      </c>
      <c r="K22" s="49" t="str">
        <f>IF($C$7="NR",IF(K9="","",IF(ISBLANK(TechData!K30),"-",IF(TechData!K30*LN(SelectionData!$C$2)+TechData!K31-$C$6&lt;15,"&lt;15",IF(TechData!K30*LN(SelectionData!$C$2)+TechData!K31-$C$6&gt;50,"&gt;50",TechData!K30*LN(SelectionData!$C$2)+TechData!K31-$C$6)))),IF(K9="","",IF(ISBLANK(TechData!K33),"-",IF(TechData!K33*LN(SelectionData!$C$2)+TechData!K34-$C$6&lt;20,"&lt;20",IF(TechData!K33*LN(SelectionData!$C$2)+TechData!K34-$C$6&gt;55,"&gt;55",TechData!K33*LN(SelectionData!$C$2)+TechData!K34-$C$6)))))</f>
        <v>&lt;20</v>
      </c>
      <c r="L22" s="49" t="str">
        <f>IF($C$7="NR",IF(L9="","",IF(ISBLANK(TechData!L30),"-",IF(TechData!L30*LN(SelectionData!$C$2)+TechData!L31-$C$6&lt;15,"&lt;15",IF(TechData!L30*LN(SelectionData!$C$2)+TechData!L31-$C$6&gt;50,"&gt;50",TechData!L30*LN(SelectionData!$C$2)+TechData!L31-$C$6)))),IF(L9="","",IF(ISBLANK(TechData!L33),"-",IF(TechData!L33*LN(SelectionData!$C$2)+TechData!L34-$C$6&lt;20,"&lt;20",IF(TechData!L33*LN(SelectionData!$C$2)+TechData!L34-$C$6&gt;55,"&gt;55",TechData!L33*LN(SelectionData!$C$2)+TechData!L34-$C$6)))))</f>
        <v>&lt;20</v>
      </c>
      <c r="M22" s="49" t="str">
        <f>IF($C$7="NR",IF(M9="","",IF(ISBLANK(TechData!M30),"-",IF(TechData!M30*LN(SelectionData!$C$2)+TechData!M31-$C$6&lt;15,"&lt;15",IF(TechData!M30*LN(SelectionData!$C$2)+TechData!M31-$C$6&gt;50,"&gt;50",TechData!M30*LN(SelectionData!$C$2)+TechData!M31-$C$6)))),IF(M9="","",IF(ISBLANK(TechData!M33),"-",IF(TechData!M33*LN(SelectionData!$C$2)+TechData!M34-$C$6&lt;20,"&lt;20",IF(TechData!M33*LN(SelectionData!$C$2)+TechData!M34-$C$6&gt;55,"&gt;55",TechData!M33*LN(SelectionData!$C$2)+TechData!M34-$C$6)))))</f>
        <v>&lt;20</v>
      </c>
      <c r="N22" s="49" t="str">
        <f>IF($C$7="NR",IF(N9="","",IF(ISBLANK(TechData!N30),"-",IF(TechData!N30*LN(SelectionData!$C$2)+TechData!N31-$C$6&lt;15,"&lt;15",IF(TechData!N30*LN(SelectionData!$C$2)+TechData!N31-$C$6&gt;50,"&gt;50",TechData!N30*LN(SelectionData!$C$2)+TechData!N31-$C$6)))),IF(N9="","",IF(ISBLANK(TechData!N33),"-",IF(TechData!N33*LN(SelectionData!$C$2)+TechData!N34-$C$6&lt;20,"&lt;20",IF(TechData!N33*LN(SelectionData!$C$2)+TechData!N34-$C$6&gt;55,"&gt;55",TechData!N33*LN(SelectionData!$C$2)+TechData!N34-$C$6)))))</f>
        <v>&lt;20</v>
      </c>
    </row>
    <row r="23" spans="1:14" s="46" customFormat="1" ht="12.75" x14ac:dyDescent="0.2">
      <c r="B23" s="30"/>
      <c r="I23" s="69"/>
    </row>
    <row r="24" spans="1:14" s="46" customFormat="1" ht="15" customHeight="1" x14ac:dyDescent="0.2">
      <c r="A24" s="51" t="s">
        <v>16</v>
      </c>
      <c r="B24" s="30"/>
      <c r="I24" s="69"/>
      <c r="J24" s="74"/>
      <c r="K24" s="74"/>
      <c r="L24" s="74"/>
      <c r="M24" s="74"/>
      <c r="N24" s="74"/>
    </row>
    <row r="25" spans="1:14" s="46" customFormat="1" ht="14.25" x14ac:dyDescent="0.25">
      <c r="B25" s="30"/>
      <c r="C25" s="75" t="s">
        <v>59</v>
      </c>
      <c r="D25" s="76"/>
      <c r="E25" s="76"/>
      <c r="F25" s="76"/>
      <c r="G25" s="76"/>
      <c r="H25" s="77"/>
      <c r="I25" s="73"/>
      <c r="J25" s="75" t="s">
        <v>59</v>
      </c>
      <c r="K25" s="76"/>
      <c r="L25" s="76"/>
      <c r="M25" s="76"/>
      <c r="N25" s="77"/>
    </row>
    <row r="26" spans="1:14" s="46" customFormat="1" ht="12.75" x14ac:dyDescent="0.2">
      <c r="A26" s="44">
        <v>125</v>
      </c>
      <c r="B26" s="45" t="s">
        <v>17</v>
      </c>
      <c r="C26" s="50">
        <f>IF(C9="","",IF(AND(OR(ISNUMBER(C21),ISNUMBER(C22)),SUM(TechData!D36:D49)&lt;&gt;0),IF(TechData!D36="","&lt; BGL",IF(TechData!D36*LN(SelectionData!$C$2)+TechData!D37&lt;=0,"&lt; BGL",TechData!D36*LN(SelectionData!$C$2)+TechData!D37)),"-"))</f>
        <v>45.367794114172099</v>
      </c>
      <c r="D26" s="50">
        <f>IF(D9="","",IF(AND(OR(ISNUMBER(D21),ISNUMBER(D22)),SUM(TechData!E36:E49)&lt;&gt;0),IF(TechData!E36="","&lt; BGL",IF(TechData!E36*LN(SelectionData!$C$2)+TechData!E37&lt;=0,"&lt; BGL",TechData!E36*LN(SelectionData!$C$2)+TechData!E37)),"-"))</f>
        <v>41.361719663631789</v>
      </c>
      <c r="E26" s="50">
        <f>IF(E9="","",IF(AND(OR(ISNUMBER(E21),ISNUMBER(E22)),SUM(TechData!F36:F49)&lt;&gt;0),IF(TechData!F36="","&lt; BGL",IF(TechData!F36*LN(SelectionData!$C$2)+TechData!F37&lt;=0,"&lt; BGL",TechData!F36*LN(SelectionData!$C$2)+TechData!F37)),"-"))</f>
        <v>29.294501671293006</v>
      </c>
      <c r="F26" s="50" t="str">
        <f>IF(F9="","",IF(AND(OR(ISNUMBER(F21),ISNUMBER(F22)),SUM(TechData!G36:G49)&lt;&gt;0),IF(TechData!G36="","&lt; BGL",IF(TechData!G36*LN(SelectionData!$C$2)+TechData!G37&lt;=0,"&lt; BGL",TechData!G36*LN(SelectionData!$C$2)+TechData!G37)),"-"))</f>
        <v>-</v>
      </c>
      <c r="G26" s="50" t="str">
        <f>IF(G9="","",IF(AND(OR(ISNUMBER(G21),ISNUMBER(G22)),SUM(TechData!H36:H49)&lt;&gt;0),IF(TechData!H36="","&lt; BGL",IF(TechData!H36*LN(SelectionData!$C$2)+TechData!H37&lt;=0,"&lt; BGL",TechData!H36*LN(SelectionData!$C$2)+TechData!H37)),"-"))</f>
        <v>-</v>
      </c>
      <c r="H26" s="50" t="str">
        <f>IF(H9="","",IF(AND(OR(ISNUMBER(H21),ISNUMBER(H22)),SUM(TechData!I36:I49)&lt;&gt;0),IF(TechData!I36="","&lt; BGL",IF(TechData!I36*LN(SelectionData!$C$2)+TechData!I37&lt;=0,"&lt; BGL",TechData!I36*LN(SelectionData!$C$2)+TechData!I37)),"-"))</f>
        <v>-</v>
      </c>
      <c r="I26" s="71"/>
      <c r="J26" s="50">
        <f>IF(J9="","",IF(AND(OR(ISNUMBER(J21),ISNUMBER(J22)),SUM(TechData!J36:J49)&lt;&gt;0),IF(TechData!J36="","&lt; BGL",IF(TechData!J36*LN(SelectionData!$C$2)+TechData!J37&lt;=0,"&lt; BGL",TechData!J36*LN(SelectionData!$C$2)+TechData!J37)),"-"))</f>
        <v>41.426089439141123</v>
      </c>
      <c r="K26" s="50">
        <f>IF(K9="","",IF(AND(OR(ISNUMBER(K21),ISNUMBER(K22)),SUM(TechData!K36:K49)&lt;&gt;0),IF(TechData!K36="","&lt; BGL",IF(TechData!K36*LN(SelectionData!$C$2)+TechData!K37&lt;=0,"&lt; BGL",TechData!K36*LN(SelectionData!$C$2)+TechData!K37)),"-"))</f>
        <v>32.908707493704696</v>
      </c>
      <c r="L26" s="50" t="str">
        <f>IF(L9="","",IF(AND(OR(ISNUMBER(L21),ISNUMBER(L22)),SUM(TechData!L36:L49)&lt;&gt;0),IF(TechData!L36="","&lt; BGL",IF(TechData!L36*LN(SelectionData!$C$2)+TechData!L37&lt;=0,"&lt; BGL",TechData!L36*LN(SelectionData!$C$2)+TechData!L37)),"-"))</f>
        <v>-</v>
      </c>
      <c r="M26" s="50" t="str">
        <f>IF(M9="","",IF(AND(OR(ISNUMBER(M21),ISNUMBER(M22)),SUM(TechData!M36:M49)&lt;&gt;0),IF(TechData!M36="","&lt; BGL",IF(TechData!M36*LN(SelectionData!$C$2)+TechData!M37&lt;=0,"&lt; BGL",TechData!M36*LN(SelectionData!$C$2)+TechData!M37)),"-"))</f>
        <v>-</v>
      </c>
      <c r="N26" s="50" t="str">
        <f>IF(N9="","",IF(AND(OR(ISNUMBER(N21),ISNUMBER(N22)),SUM(TechData!N36:N49)&lt;&gt;0),IF(TechData!N36="","&lt; BGL",IF(TechData!N36*LN(SelectionData!$C$2)+TechData!N37&lt;=0,"&lt; BGL",TechData!N36*LN(SelectionData!$C$2)+TechData!N37)),"-"))</f>
        <v>-</v>
      </c>
    </row>
    <row r="27" spans="1:14" s="46" customFormat="1" ht="12.75" x14ac:dyDescent="0.2">
      <c r="A27" s="44">
        <v>250</v>
      </c>
      <c r="B27" s="45" t="s">
        <v>17</v>
      </c>
      <c r="C27" s="50">
        <f>IF(C9="","",IF(AND(OR(ISNUMBER(C21),ISNUMBER(C22)),SUM(TechData!D36:D49)&lt;&gt;0),IF(TechData!D38="","&lt; BGL",IF(TechData!D38*LN(SelectionData!$C$2)+TechData!D39&lt;=0,"&lt; BGL",TechData!D38*LN(SelectionData!$C$2)+TechData!D39)),"-"))</f>
        <v>43.109325550013629</v>
      </c>
      <c r="D27" s="50">
        <f>IF(D9="","",IF(AND(OR(ISNUMBER(D21),ISNUMBER(D22)),SUM(TechData!E36:E49)&lt;&gt;0),IF(TechData!E38="","&lt; BGL",IF(TechData!E38*LN(SelectionData!$C$2)+TechData!E39&lt;=0,"&lt; BGL",TechData!E38*LN(SelectionData!$C$2)+TechData!E39)),"-"))</f>
        <v>37.335260801235364</v>
      </c>
      <c r="E27" s="50">
        <f>IF(E9="","",IF(AND(OR(ISNUMBER(E21),ISNUMBER(E22)),SUM(TechData!F36:F49)&lt;&gt;0),IF(TechData!F38="","&lt; BGL",IF(TechData!F38*LN(SelectionData!$C$2)+TechData!F39&lt;=0,"&lt; BGL",TechData!F38*LN(SelectionData!$C$2)+TechData!F39)),"-"))</f>
        <v>25.482268096240631</v>
      </c>
      <c r="F27" s="50" t="str">
        <f>IF(F9="","",IF(AND(OR(ISNUMBER(F21),ISNUMBER(F22)),SUM(TechData!G36:G49)&lt;&gt;0),IF(TechData!G38="","&lt; BGL",IF(TechData!G38*LN(SelectionData!$C$2)+TechData!G39&lt;=0,"&lt; BGL",TechData!G38*LN(SelectionData!$C$2)+TechData!G39)),"-"))</f>
        <v>-</v>
      </c>
      <c r="G27" s="50" t="str">
        <f>IF(G9="","",IF(AND(OR(ISNUMBER(G21),ISNUMBER(G22)),SUM(TechData!H36:H49)&lt;&gt;0),IF(TechData!H38="","&lt; BGL",IF(TechData!H38*LN(SelectionData!$C$2)+TechData!H39&lt;=0,"&lt; BGL",TechData!H38*LN(SelectionData!$C$2)+TechData!H39)),"-"))</f>
        <v>-</v>
      </c>
      <c r="H27" s="50" t="str">
        <f>IF(H9="","",IF(AND(OR(ISNUMBER(H21),ISNUMBER(H22)),SUM(TechData!I36:I49)&lt;&gt;0),IF(TechData!I38="","&lt; BGL",IF(TechData!I38*LN(SelectionData!$C$2)+TechData!I39&lt;=0,"&lt; BGL",TechData!I38*LN(SelectionData!$C$2)+TechData!I39)),"-"))</f>
        <v>-</v>
      </c>
      <c r="I27" s="71"/>
      <c r="J27" s="50">
        <f>IF(J9="","",IF(AND(OR(ISNUMBER(J21),ISNUMBER(J22)),SUM(TechData!J36:J49)&lt;&gt;0),IF(TechData!J38="","&lt; BGL",IF(TechData!J38*LN(SelectionData!$C$2)+TechData!J39&lt;=0,"&lt; BGL",TechData!J38*LN(SelectionData!$C$2)+TechData!J39)),"-"))</f>
        <v>41.9459249623213</v>
      </c>
      <c r="K27" s="50">
        <f>IF(K9="","",IF(AND(OR(ISNUMBER(K21),ISNUMBER(K22)),SUM(TechData!K36:K49)&lt;&gt;0),IF(TechData!K38="","&lt; BGL",IF(TechData!K38*LN(SelectionData!$C$2)+TechData!K39&lt;=0,"&lt; BGL",TechData!K38*LN(SelectionData!$C$2)+TechData!K39)),"-"))</f>
        <v>31.145429051019377</v>
      </c>
      <c r="L27" s="50" t="str">
        <f>IF(L9="","",IF(AND(OR(ISNUMBER(L21),ISNUMBER(L22)),SUM(TechData!L36:L49)&lt;&gt;0),IF(TechData!L38="","&lt; BGL",IF(TechData!L38*LN(SelectionData!$C$2)+TechData!L39&lt;=0,"&lt; BGL",TechData!L38*LN(SelectionData!$C$2)+TechData!L39)),"-"))</f>
        <v>-</v>
      </c>
      <c r="M27" s="50" t="str">
        <f>IF(M9="","",IF(AND(OR(ISNUMBER(M21),ISNUMBER(M22)),SUM(TechData!M36:M49)&lt;&gt;0),IF(TechData!M38="","&lt; BGL",IF(TechData!M38*LN(SelectionData!$C$2)+TechData!M39&lt;=0,"&lt; BGL",TechData!M38*LN(SelectionData!$C$2)+TechData!M39)),"-"))</f>
        <v>-</v>
      </c>
      <c r="N27" s="50" t="str">
        <f>IF(N9="","",IF(AND(OR(ISNUMBER(N21),ISNUMBER(N22)),SUM(TechData!N36:N49)&lt;&gt;0),IF(TechData!N38="","&lt; BGL",IF(TechData!N38*LN(SelectionData!$C$2)+TechData!N39&lt;=0,"&lt; BGL",TechData!N38*LN(SelectionData!$C$2)+TechData!N39)),"-"))</f>
        <v>-</v>
      </c>
    </row>
    <row r="28" spans="1:14" s="46" customFormat="1" ht="12.75" x14ac:dyDescent="0.2">
      <c r="A28" s="44">
        <v>500</v>
      </c>
      <c r="B28" s="45" t="s">
        <v>17</v>
      </c>
      <c r="C28" s="50">
        <f>IF(C9="","",IF(AND(OR(ISNUMBER(C21),ISNUMBER(C22)),SUM(TechData!D36:D49)&lt;&gt;0),IF(TechData!D40="","&lt; BGL",IF(TechData!D40*LN(SelectionData!$C$2)+TechData!D41&lt;=0,"&lt; BGL",TechData!D40*LN(SelectionData!$C$2)+TechData!D41)),"-"))</f>
        <v>46.061190513055585</v>
      </c>
      <c r="D28" s="50">
        <f>IF(D9="","",IF(AND(OR(ISNUMBER(D21),ISNUMBER(D22)),SUM(TechData!E36:E49)&lt;&gt;0),IF(TechData!E40="","&lt; BGL",IF(TechData!E40*LN(SelectionData!$C$2)+TechData!E41&lt;=0,"&lt; BGL",TechData!E40*LN(SelectionData!$C$2)+TechData!E41)),"-"))</f>
        <v>34.487469303834814</v>
      </c>
      <c r="E28" s="50">
        <f>IF(E9="","",IF(AND(OR(ISNUMBER(E21),ISNUMBER(E22)),SUM(TechData!F36:F49)&lt;&gt;0),IF(TechData!F40="","&lt; BGL",IF(TechData!F40*LN(SelectionData!$C$2)+TechData!F41&lt;=0,"&lt; BGL",TechData!F40*LN(SelectionData!$C$2)+TechData!F41)),"-"))</f>
        <v>22.933246223660575</v>
      </c>
      <c r="F28" s="50" t="str">
        <f>IF(F9="","",IF(AND(OR(ISNUMBER(F21),ISNUMBER(F22)),SUM(TechData!G36:G49)&lt;&gt;0),IF(TechData!G40="","&lt; BGL",IF(TechData!G40*LN(SelectionData!$C$2)+TechData!G41&lt;=0,"&lt; BGL",TechData!G40*LN(SelectionData!$C$2)+TechData!G41)),"-"))</f>
        <v>-</v>
      </c>
      <c r="G28" s="50" t="str">
        <f>IF(G9="","",IF(AND(OR(ISNUMBER(G21),ISNUMBER(G22)),SUM(TechData!H36:H49)&lt;&gt;0),IF(TechData!H40="","&lt; BGL",IF(TechData!H40*LN(SelectionData!$C$2)+TechData!H41&lt;=0,"&lt; BGL",TechData!H40*LN(SelectionData!$C$2)+TechData!H41)),"-"))</f>
        <v>-</v>
      </c>
      <c r="H28" s="50" t="str">
        <f>IF(H9="","",IF(AND(OR(ISNUMBER(H21),ISNUMBER(H22)),SUM(TechData!I36:I49)&lt;&gt;0),IF(TechData!I40="","&lt; BGL",IF(TechData!I40*LN(SelectionData!$C$2)+TechData!I41&lt;=0,"&lt; BGL",TechData!I40*LN(SelectionData!$C$2)+TechData!I41)),"-"))</f>
        <v>-</v>
      </c>
      <c r="I28" s="71"/>
      <c r="J28" s="50">
        <f>IF(J9="","",IF(AND(OR(ISNUMBER(J21),ISNUMBER(J22)),SUM(TechData!J36:J49)&lt;&gt;0),IF(TechData!J40="","&lt; BGL",IF(TechData!J40*LN(SelectionData!$C$2)+TechData!J41&lt;=0,"&lt; BGL",TechData!J40*LN(SelectionData!$C$2)+TechData!J41)),"-"))</f>
        <v>37.124042402595833</v>
      </c>
      <c r="K28" s="50">
        <f>IF(K9="","",IF(AND(OR(ISNUMBER(K21),ISNUMBER(K22)),SUM(TechData!K36:K49)&lt;&gt;0),IF(TechData!K40="","&lt; BGL",IF(TechData!K40*LN(SelectionData!$C$2)+TechData!K41&lt;=0,"&lt; BGL",TechData!K40*LN(SelectionData!$C$2)+TechData!K41)),"-"))</f>
        <v>25.0352731734326</v>
      </c>
      <c r="L28" s="50" t="str">
        <f>IF(L9="","",IF(AND(OR(ISNUMBER(L21),ISNUMBER(L22)),SUM(TechData!L36:L49)&lt;&gt;0),IF(TechData!L40="","&lt; BGL",IF(TechData!L40*LN(SelectionData!$C$2)+TechData!L41&lt;=0,"&lt; BGL",TechData!L40*LN(SelectionData!$C$2)+TechData!L41)),"-"))</f>
        <v>-</v>
      </c>
      <c r="M28" s="50" t="str">
        <f>IF(M9="","",IF(AND(OR(ISNUMBER(M21),ISNUMBER(M22)),SUM(TechData!M36:M49)&lt;&gt;0),IF(TechData!M40="","&lt; BGL",IF(TechData!M40*LN(SelectionData!$C$2)+TechData!M41&lt;=0,"&lt; BGL",TechData!M40*LN(SelectionData!$C$2)+TechData!M41)),"-"))</f>
        <v>-</v>
      </c>
      <c r="N28" s="50" t="str">
        <f>IF(N9="","",IF(AND(OR(ISNUMBER(N21),ISNUMBER(N22)),SUM(TechData!N36:N49)&lt;&gt;0),IF(TechData!N40="","&lt; BGL",IF(TechData!N40*LN(SelectionData!$C$2)+TechData!N41&lt;=0,"&lt; BGL",TechData!N40*LN(SelectionData!$C$2)+TechData!N41)),"-"))</f>
        <v>-</v>
      </c>
    </row>
    <row r="29" spans="1:14" s="46" customFormat="1" ht="12.75" x14ac:dyDescent="0.2">
      <c r="A29" s="44">
        <v>1000</v>
      </c>
      <c r="B29" s="45" t="s">
        <v>17</v>
      </c>
      <c r="C29" s="50">
        <f>IF(C9="","",IF(AND(OR(ISNUMBER(C21),ISNUMBER(C22)),SUM(TechData!D36:D49)&lt;&gt;0),IF(TechData!D42="","&lt; BGL",IF(TechData!D42*LN(SelectionData!$C$2)+TechData!D43&lt;=0,"&lt; BGL",TechData!D42*LN(SelectionData!$C$2)+TechData!D43)),"-"))</f>
        <v>62.779561392050738</v>
      </c>
      <c r="D29" s="50">
        <f>IF(D9="","",IF(AND(OR(ISNUMBER(D21),ISNUMBER(D22)),SUM(TechData!E36:E49)&lt;&gt;0),IF(TechData!E42="","&lt; BGL",IF(TechData!E42*LN(SelectionData!$C$2)+TechData!E43&lt;=0,"&lt; BGL",TechData!E42*LN(SelectionData!$C$2)+TechData!E43)),"-"))</f>
        <v>35.955784576931592</v>
      </c>
      <c r="E29" s="50">
        <f>IF(E9="","",IF(AND(OR(ISNUMBER(E21),ISNUMBER(E22)),SUM(TechData!F36:F49)&lt;&gt;0),IF(TechData!F42="","&lt; BGL",IF(TechData!F42*LN(SelectionData!$C$2)+TechData!F43&lt;=0,"&lt; BGL",TechData!F42*LN(SelectionData!$C$2)+TechData!F43)),"-"))</f>
        <v>23.45756325215379</v>
      </c>
      <c r="F29" s="50" t="str">
        <f>IF(F9="","",IF(AND(OR(ISNUMBER(F21),ISNUMBER(F22)),SUM(TechData!G36:G49)&lt;&gt;0),IF(TechData!G42="","&lt; BGL",IF(TechData!G42*LN(SelectionData!$C$2)+TechData!G43&lt;=0,"&lt; BGL",TechData!G42*LN(SelectionData!$C$2)+TechData!G43)),"-"))</f>
        <v>-</v>
      </c>
      <c r="G29" s="50" t="str">
        <f>IF(G9="","",IF(AND(OR(ISNUMBER(G21),ISNUMBER(G22)),SUM(TechData!H36:H49)&lt;&gt;0),IF(TechData!H42="","&lt; BGL",IF(TechData!H42*LN(SelectionData!$C$2)+TechData!H43&lt;=0,"&lt; BGL",TechData!H42*LN(SelectionData!$C$2)+TechData!H43)),"-"))</f>
        <v>-</v>
      </c>
      <c r="H29" s="50" t="str">
        <f>IF(H9="","",IF(AND(OR(ISNUMBER(H21),ISNUMBER(H22)),SUM(TechData!I36:I49)&lt;&gt;0),IF(TechData!I42="","&lt; BGL",IF(TechData!I42*LN(SelectionData!$C$2)+TechData!I43&lt;=0,"&lt; BGL",TechData!I42*LN(SelectionData!$C$2)+TechData!I43)),"-"))</f>
        <v>-</v>
      </c>
      <c r="I29" s="71"/>
      <c r="J29" s="50">
        <f>IF(J9="","",IF(AND(OR(ISNUMBER(J21),ISNUMBER(J22)),SUM(TechData!J36:J49)&lt;&gt;0),IF(TechData!J42="","&lt; BGL",IF(TechData!J42*LN(SelectionData!$C$2)+TechData!J43&lt;=0,"&lt; BGL",TechData!J42*LN(SelectionData!$C$2)+TechData!J43)),"-"))</f>
        <v>36.659143306092034</v>
      </c>
      <c r="K29" s="50">
        <f>IF(K9="","",IF(AND(OR(ISNUMBER(K21),ISNUMBER(K22)),SUM(TechData!K36:K49)&lt;&gt;0),IF(TechData!K42="","&lt; BGL",IF(TechData!K42*LN(SelectionData!$C$2)+TechData!K43&lt;=0,"&lt; BGL",TechData!K42*LN(SelectionData!$C$2)+TechData!K43)),"-"))</f>
        <v>21.000323670888235</v>
      </c>
      <c r="L29" s="50" t="str">
        <f>IF(L9="","",IF(AND(OR(ISNUMBER(L21),ISNUMBER(L22)),SUM(TechData!L36:L49)&lt;&gt;0),IF(TechData!L42="","&lt; BGL",IF(TechData!L42*LN(SelectionData!$C$2)+TechData!L43&lt;=0,"&lt; BGL",TechData!L42*LN(SelectionData!$C$2)+TechData!L43)),"-"))</f>
        <v>-</v>
      </c>
      <c r="M29" s="50" t="str">
        <f>IF(M9="","",IF(AND(OR(ISNUMBER(M21),ISNUMBER(M22)),SUM(TechData!M36:M49)&lt;&gt;0),IF(TechData!M42="","&lt; BGL",IF(TechData!M42*LN(SelectionData!$C$2)+TechData!M43&lt;=0,"&lt; BGL",TechData!M42*LN(SelectionData!$C$2)+TechData!M43)),"-"))</f>
        <v>-</v>
      </c>
      <c r="N29" s="50" t="str">
        <f>IF(N9="","",IF(AND(OR(ISNUMBER(N21),ISNUMBER(N22)),SUM(TechData!N36:N49)&lt;&gt;0),IF(TechData!N42="","&lt; BGL",IF(TechData!N42*LN(SelectionData!$C$2)+TechData!N43&lt;=0,"&lt; BGL",TechData!N42*LN(SelectionData!$C$2)+TechData!N43)),"-"))</f>
        <v>-</v>
      </c>
    </row>
    <row r="30" spans="1:14" s="46" customFormat="1" ht="12.75" x14ac:dyDescent="0.2">
      <c r="A30" s="44">
        <v>2000</v>
      </c>
      <c r="B30" s="45" t="s">
        <v>17</v>
      </c>
      <c r="C30" s="50">
        <f>IF(C9="","",IF(AND(OR(ISNUMBER(C21),ISNUMBER(C22)),SUM(TechData!D36:D49)&lt;&gt;0),IF(TechData!D44="","&lt; BGL",IF(TechData!D44*LN(SelectionData!$C$2)+TechData!D45&lt;=0,"&lt; BGL",TechData!D44*LN(SelectionData!$C$2)+TechData!D45)),"-"))</f>
        <v>57.275324506500937</v>
      </c>
      <c r="D30" s="50">
        <f>IF(D9="","",IF(AND(OR(ISNUMBER(D21),ISNUMBER(D22)),SUM(TechData!E36:E49)&lt;&gt;0),IF(TechData!E44="","&lt; BGL",IF(TechData!E44*LN(SelectionData!$C$2)+TechData!E45&lt;=0,"&lt; BGL",TechData!E44*LN(SelectionData!$C$2)+TechData!E45)),"-"))</f>
        <v>34.809243509949141</v>
      </c>
      <c r="E30" s="50">
        <f>IF(E9="","",IF(AND(OR(ISNUMBER(E21),ISNUMBER(E22)),SUM(TechData!F36:F49)&lt;&gt;0),IF(TechData!F44="","&lt; BGL",IF(TechData!F44*LN(SelectionData!$C$2)+TechData!F45&lt;=0,"&lt; BGL",TechData!F44*LN(SelectionData!$C$2)+TechData!F45)),"-"))</f>
        <v>18.237168742894113</v>
      </c>
      <c r="F30" s="50" t="str">
        <f>IF(F9="","",IF(AND(OR(ISNUMBER(F21),ISNUMBER(F22)),SUM(TechData!G36:G49)&lt;&gt;0),IF(TechData!G44="","&lt; BGL",IF(TechData!G44*LN(SelectionData!$C$2)+TechData!G45&lt;=0,"&lt; BGL",TechData!G44*LN(SelectionData!$C$2)+TechData!G45)),"-"))</f>
        <v>-</v>
      </c>
      <c r="G30" s="50" t="str">
        <f>IF(G9="","",IF(AND(OR(ISNUMBER(G21),ISNUMBER(G22)),SUM(TechData!H36:H49)&lt;&gt;0),IF(TechData!H44="","&lt; BGL",IF(TechData!H44*LN(SelectionData!$C$2)+TechData!H45&lt;=0,"&lt; BGL",TechData!H44*LN(SelectionData!$C$2)+TechData!H45)),"-"))</f>
        <v>-</v>
      </c>
      <c r="H30" s="50" t="str">
        <f>IF(H9="","",IF(AND(OR(ISNUMBER(H21),ISNUMBER(H22)),SUM(TechData!I36:I49)&lt;&gt;0),IF(TechData!I44="","&lt; BGL",IF(TechData!I44*LN(SelectionData!$C$2)+TechData!I45&lt;=0,"&lt; BGL",TechData!I44*LN(SelectionData!$C$2)+TechData!I45)),"-"))</f>
        <v>-</v>
      </c>
      <c r="I30" s="71"/>
      <c r="J30" s="50">
        <f>IF(J9="","",IF(AND(OR(ISNUMBER(J21),ISNUMBER(J22)),SUM(TechData!J36:J49)&lt;&gt;0),IF(TechData!J44="","&lt; BGL",IF(TechData!J44*LN(SelectionData!$C$2)+TechData!J45&lt;=0,"&lt; BGL",TechData!J44*LN(SelectionData!$C$2)+TechData!J45)),"-"))</f>
        <v>33.635629341486009</v>
      </c>
      <c r="K30" s="50">
        <f>IF(K9="","",IF(AND(OR(ISNUMBER(K21),ISNUMBER(K22)),SUM(TechData!K36:K49)&lt;&gt;0),IF(TechData!K44="","&lt; BGL",IF(TechData!K44*LN(SelectionData!$C$2)+TechData!K45&lt;=0,"&lt; BGL",TechData!K44*LN(SelectionData!$C$2)+TechData!K45)),"-"))</f>
        <v>13.583042335269681</v>
      </c>
      <c r="L30" s="50" t="str">
        <f>IF(L9="","",IF(AND(OR(ISNUMBER(L21),ISNUMBER(L22)),SUM(TechData!L36:L49)&lt;&gt;0),IF(TechData!L44="","&lt; BGL",IF(TechData!L44*LN(SelectionData!$C$2)+TechData!L45&lt;=0,"&lt; BGL",TechData!L44*LN(SelectionData!$C$2)+TechData!L45)),"-"))</f>
        <v>-</v>
      </c>
      <c r="M30" s="50" t="str">
        <f>IF(M9="","",IF(AND(OR(ISNUMBER(M21),ISNUMBER(M22)),SUM(TechData!M36:M49)&lt;&gt;0),IF(TechData!M44="","&lt; BGL",IF(TechData!M44*LN(SelectionData!$C$2)+TechData!M45&lt;=0,"&lt; BGL",TechData!M44*LN(SelectionData!$C$2)+TechData!M45)),"-"))</f>
        <v>-</v>
      </c>
      <c r="N30" s="50" t="str">
        <f>IF(N9="","",IF(AND(OR(ISNUMBER(N21),ISNUMBER(N22)),SUM(TechData!N36:N49)&lt;&gt;0),IF(TechData!N44="","&lt; BGL",IF(TechData!N44*LN(SelectionData!$C$2)+TechData!N45&lt;=0,"&lt; BGL",TechData!N44*LN(SelectionData!$C$2)+TechData!N45)),"-"))</f>
        <v>-</v>
      </c>
    </row>
    <row r="31" spans="1:14" s="46" customFormat="1" ht="12.75" x14ac:dyDescent="0.2">
      <c r="A31" s="44">
        <v>4000</v>
      </c>
      <c r="B31" s="45" t="s">
        <v>17</v>
      </c>
      <c r="C31" s="50">
        <f>IF(C9="","",IF(AND(OR(ISNUMBER(C21),ISNUMBER(C22)),SUM(TechData!D36:D49)&lt;&gt;0),IF(TechData!D46="","&lt; BGL",IF(TechData!D46*LN(SelectionData!$C$2)+TechData!D47&lt;=0,"&lt; BGL",TechData!D46*LN(SelectionData!$C$2)+TechData!D47)),"-"))</f>
        <v>56.612046323982867</v>
      </c>
      <c r="D31" s="50">
        <f>IF(D9="","",IF(AND(OR(ISNUMBER(D21),ISNUMBER(D22)),SUM(TechData!E36:E49)&lt;&gt;0),IF(TechData!E46="","&lt; BGL",IF(TechData!E46*LN(SelectionData!$C$2)+TechData!E47&lt;=0,"&lt; BGL",TechData!E46*LN(SelectionData!$C$2)+TechData!E47)),"-"))</f>
        <v>33.231084013977267</v>
      </c>
      <c r="E31" s="50">
        <f>IF(E9="","",IF(AND(OR(ISNUMBER(E21),ISNUMBER(E22)),SUM(TechData!F36:F49)&lt;&gt;0),IF(TechData!F46="","&lt; BGL",IF(TechData!F46*LN(SelectionData!$C$2)+TechData!F47&lt;=0,"&lt; BGL",TechData!F46*LN(SelectionData!$C$2)+TechData!F47)),"-"))</f>
        <v>13.737803231370293</v>
      </c>
      <c r="F31" s="50" t="str">
        <f>IF(F9="","",IF(AND(OR(ISNUMBER(F21),ISNUMBER(F22)),SUM(TechData!G36:G49)&lt;&gt;0),IF(TechData!G46="","&lt; BGL",IF(TechData!G46*LN(SelectionData!$C$2)+TechData!G47&lt;=0,"&lt; BGL",TechData!G46*LN(SelectionData!$C$2)+TechData!G47)),"-"))</f>
        <v>-</v>
      </c>
      <c r="G31" s="50" t="str">
        <f>IF(G9="","",IF(AND(OR(ISNUMBER(G21),ISNUMBER(G22)),SUM(TechData!H36:H49)&lt;&gt;0),IF(TechData!H46="","&lt; BGL",IF(TechData!H46*LN(SelectionData!$C$2)+TechData!H47&lt;=0,"&lt; BGL",TechData!H46*LN(SelectionData!$C$2)+TechData!H47)),"-"))</f>
        <v>-</v>
      </c>
      <c r="H31" s="50" t="str">
        <f>IF(H9="","",IF(AND(OR(ISNUMBER(H21),ISNUMBER(H22)),SUM(TechData!I36:I49)&lt;&gt;0),IF(TechData!I46="","&lt; BGL",IF(TechData!I46*LN(SelectionData!$C$2)+TechData!I47&lt;=0,"&lt; BGL",TechData!I46*LN(SelectionData!$C$2)+TechData!I47)),"-"))</f>
        <v>-</v>
      </c>
      <c r="I31" s="71"/>
      <c r="J31" s="50">
        <f>IF(J9="","",IF(AND(OR(ISNUMBER(J21),ISNUMBER(J22)),SUM(TechData!J36:J49)&lt;&gt;0),IF(TechData!J46="","&lt; BGL",IF(TechData!J46*LN(SelectionData!$C$2)+TechData!J47&lt;=0,"&lt; BGL",TechData!J46*LN(SelectionData!$C$2)+TechData!J47)),"-"))</f>
        <v>28.765954992535939</v>
      </c>
      <c r="K31" s="50">
        <f>IF(K9="","",IF(AND(OR(ISNUMBER(K21),ISNUMBER(K22)),SUM(TechData!K36:K49)&lt;&gt;0),IF(TechData!K46="","&lt; BGL",IF(TechData!K46*LN(SelectionData!$C$2)+TechData!K47&lt;=0,"&lt; BGL",TechData!K46*LN(SelectionData!$C$2)+TechData!K47)),"-"))</f>
        <v>3.9505049696021501</v>
      </c>
      <c r="L31" s="50" t="str">
        <f>IF(L9="","",IF(AND(OR(ISNUMBER(L21),ISNUMBER(L22)),SUM(TechData!L36:L49)&lt;&gt;0),IF(TechData!L46="","&lt; BGL",IF(TechData!L46*LN(SelectionData!$C$2)+TechData!L47&lt;=0,"&lt; BGL",TechData!L46*LN(SelectionData!$C$2)+TechData!L47)),"-"))</f>
        <v>-</v>
      </c>
      <c r="M31" s="50" t="str">
        <f>IF(M9="","",IF(AND(OR(ISNUMBER(M21),ISNUMBER(M22)),SUM(TechData!M36:M49)&lt;&gt;0),IF(TechData!M46="","&lt; BGL",IF(TechData!M46*LN(SelectionData!$C$2)+TechData!M47&lt;=0,"&lt; BGL",TechData!M46*LN(SelectionData!$C$2)+TechData!M47)),"-"))</f>
        <v>-</v>
      </c>
      <c r="N31" s="50" t="str">
        <f>IF(N9="","",IF(AND(OR(ISNUMBER(N21),ISNUMBER(N22)),SUM(TechData!N36:N49)&lt;&gt;0),IF(TechData!N46="","&lt; BGL",IF(TechData!N46*LN(SelectionData!$C$2)+TechData!N47&lt;=0,"&lt; BGL",TechData!N46*LN(SelectionData!$C$2)+TechData!N47)),"-"))</f>
        <v>-</v>
      </c>
    </row>
    <row r="32" spans="1:14" s="46" customFormat="1" ht="12.75" x14ac:dyDescent="0.2">
      <c r="A32" s="44">
        <v>8000</v>
      </c>
      <c r="B32" s="45" t="s">
        <v>17</v>
      </c>
      <c r="C32" s="50">
        <f>IF(C9="","",IF(AND(OR(ISNUMBER(C21),ISNUMBER(C22)),SUM(TechData!D36:D49)&lt;&gt;0),IF(TechData!D48="","&lt; BGL",IF(TechData!D48*LN(SelectionData!$C$2)+TechData!D49&lt;=0,"&lt; BGL",TechData!D48*LN(SelectionData!$C$2)+TechData!D49)),"-"))</f>
        <v>59.302995951349658</v>
      </c>
      <c r="D32" s="50">
        <f>IF(D9="","",IF(AND(OR(ISNUMBER(D21),ISNUMBER(D22)),SUM(TechData!E36:E49)&lt;&gt;0),IF(TechData!E48="","&lt; BGL",IF(TechData!E48*LN(SelectionData!$C$2)+TechData!E49&lt;=0,"&lt; BGL",TechData!E48*LN(SelectionData!$C$2)+TechData!E49)),"-"))</f>
        <v>31.749496188239732</v>
      </c>
      <c r="E32" s="50">
        <f>IF(E9="","",IF(AND(OR(ISNUMBER(E21),ISNUMBER(E22)),SUM(TechData!F36:F49)&lt;&gt;0),IF(TechData!F48="","&lt; BGL",IF(TechData!F48*LN(SelectionData!$C$2)+TechData!F49&lt;=0,"&lt; BGL",TechData!F48*LN(SelectionData!$C$2)+TechData!F49)),"-"))</f>
        <v>9.9397980373105952</v>
      </c>
      <c r="F32" s="50" t="str">
        <f>IF(F9="","",IF(AND(OR(ISNUMBER(F21),ISNUMBER(F22)),SUM(TechData!G36:G49)&lt;&gt;0),IF(TechData!G48="","&lt; BGL",IF(TechData!G48*LN(SelectionData!$C$2)+TechData!G49&lt;=0,"&lt; BGL",TechData!G48*LN(SelectionData!$C$2)+TechData!G49)),"-"))</f>
        <v>-</v>
      </c>
      <c r="G32" s="50" t="str">
        <f>IF(G9="","",IF(AND(OR(ISNUMBER(G21),ISNUMBER(G22)),SUM(TechData!H36:H49)&lt;&gt;0),IF(TechData!H48="","&lt; BGL",IF(TechData!H48*LN(SelectionData!$C$2)+TechData!H49&lt;=0,"&lt; BGL",TechData!H48*LN(SelectionData!$C$2)+TechData!H49)),"-"))</f>
        <v>-</v>
      </c>
      <c r="H32" s="50" t="str">
        <f>IF(H9="","",IF(AND(OR(ISNUMBER(H21),ISNUMBER(H22)),SUM(TechData!I36:I49)&lt;&gt;0),IF(TechData!I48="","&lt; BGL",IF(TechData!I48*LN(SelectionData!$C$2)+TechData!I49&lt;=0,"&lt; BGL",TechData!I48*LN(SelectionData!$C$2)+TechData!I49)),"-"))</f>
        <v>-</v>
      </c>
      <c r="I32" s="71"/>
      <c r="J32" s="50">
        <f>IF(J9="","",IF(AND(OR(ISNUMBER(J21),ISNUMBER(J22)),SUM(TechData!J36:J49)&lt;&gt;0),IF(TechData!J48="","&lt; BGL",IF(TechData!J48*LN(SelectionData!$C$2)+TechData!J49&lt;=0,"&lt; BGL",TechData!J48*LN(SelectionData!$C$2)+TechData!J49)),"-"))</f>
        <v>22.151707394058576</v>
      </c>
      <c r="K32" s="50" t="str">
        <f>IF(K9="","",IF(AND(OR(ISNUMBER(K21),ISNUMBER(K22)),SUM(TechData!K36:K49)&lt;&gt;0),IF(TechData!K48="","&lt; BGL",IF(TechData!K48*LN(SelectionData!$C$2)+TechData!K49&lt;=0,"&lt; BGL",TechData!K48*LN(SelectionData!$C$2)+TechData!K49)),"-"))</f>
        <v>&lt; BGL</v>
      </c>
      <c r="L32" s="50" t="str">
        <f>IF(L9="","",IF(AND(OR(ISNUMBER(L21),ISNUMBER(L22)),SUM(TechData!L36:L49)&lt;&gt;0),IF(TechData!L48="","&lt; BGL",IF(TechData!L48*LN(SelectionData!$C$2)+TechData!L49&lt;=0,"&lt; BGL",TechData!L48*LN(SelectionData!$C$2)+TechData!L49)),"-"))</f>
        <v>-</v>
      </c>
      <c r="M32" s="50" t="str">
        <f>IF(M9="","",IF(AND(OR(ISNUMBER(M21),ISNUMBER(M22)),SUM(TechData!M36:M49)&lt;&gt;0),IF(TechData!M48="","&lt; BGL",IF(TechData!M48*LN(SelectionData!$C$2)+TechData!M49&lt;=0,"&lt; BGL",TechData!M48*LN(SelectionData!$C$2)+TechData!M49)),"-"))</f>
        <v>-</v>
      </c>
      <c r="N32" s="50" t="str">
        <f>IF(N9="","",IF(AND(OR(ISNUMBER(N21),ISNUMBER(N22)),SUM(TechData!N36:N49)&lt;&gt;0),IF(TechData!N48="","&lt; BGL",IF(TechData!N48*LN(SelectionData!$C$2)+TechData!N49&lt;=0,"&lt; BGL",TechData!N48*LN(SelectionData!$C$2)+TechData!N49)),"-"))</f>
        <v>-</v>
      </c>
    </row>
    <row r="33" spans="1:1" x14ac:dyDescent="0.25">
      <c r="A33" s="7" t="s">
        <v>18</v>
      </c>
    </row>
  </sheetData>
  <sheetProtection algorithmName="SHA-512" hashValue="+5/Dtek9o9FBbS+Mko79rZBJVG4mijo+p6xdv79SYE9eM+nvygnc2nsqB6fAvpiweTwvmg+ILyjg0DNOhwtpKw==" saltValue="JyLrG/Vvq5EJQYhKcKNRBg==" spinCount="100000" sheet="1" objects="1" scenarios="1"/>
  <mergeCells count="2">
    <mergeCell ref="C25:H25"/>
    <mergeCell ref="J25:N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sheetProtection algorithmName="SHA-512" hashValue="zOp3aZmLXGkiuDXcXQGfEl4bQ1oZInYX37k/yCIgs0QBpbIIwjW3VcFLNgsB4O6mjLWOhSAdiAkL9QUiBFTZCw==" saltValue="+ZJRqbDFsSox+yzl0uu0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70" zoomScaleNormal="70" workbookViewId="0">
      <selection activeCell="I12" sqref="I12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5" width="14.42578125" style="67" customWidth="1"/>
    <col min="6" max="6" width="15.140625" style="67" customWidth="1"/>
    <col min="7" max="7" width="14.42578125" style="67" customWidth="1"/>
    <col min="8" max="8" width="15.140625" style="67" customWidth="1"/>
    <col min="9" max="9" width="14.42578125" style="67" customWidth="1"/>
    <col min="10" max="10" width="15.140625" style="67" customWidth="1"/>
    <col min="11" max="11" width="14.42578125" style="67" customWidth="1"/>
    <col min="12" max="12" width="15.140625" style="67" customWidth="1"/>
    <col min="13" max="13" width="14.42578125" style="67" customWidth="1"/>
    <col min="14" max="14" width="15.140625" style="67" customWidth="1"/>
  </cols>
  <sheetData>
    <row r="1" spans="1:14" x14ac:dyDescent="0.25">
      <c r="A1" s="14"/>
      <c r="B1" s="15"/>
      <c r="C1" s="16" t="s">
        <v>24</v>
      </c>
      <c r="D1" s="55" t="s">
        <v>69</v>
      </c>
      <c r="E1" s="55" t="s">
        <v>69</v>
      </c>
      <c r="F1" s="55" t="s">
        <v>69</v>
      </c>
      <c r="G1" s="55" t="s">
        <v>69</v>
      </c>
      <c r="H1" s="55" t="s">
        <v>69</v>
      </c>
      <c r="I1" s="55" t="s">
        <v>69</v>
      </c>
      <c r="J1" s="55" t="s">
        <v>70</v>
      </c>
      <c r="K1" s="55" t="s">
        <v>70</v>
      </c>
      <c r="L1" s="55" t="s">
        <v>70</v>
      </c>
      <c r="M1" s="55" t="s">
        <v>70</v>
      </c>
      <c r="N1" s="55" t="s">
        <v>70</v>
      </c>
    </row>
    <row r="2" spans="1:14" x14ac:dyDescent="0.25">
      <c r="A2" s="8"/>
      <c r="B2" s="13"/>
      <c r="C2" s="17" t="s">
        <v>25</v>
      </c>
      <c r="D2" s="56">
        <v>125</v>
      </c>
      <c r="E2" s="56">
        <v>160</v>
      </c>
      <c r="F2" s="56">
        <v>200</v>
      </c>
      <c r="G2" s="56">
        <v>250</v>
      </c>
      <c r="H2" s="56">
        <v>315</v>
      </c>
      <c r="I2" s="56">
        <v>400</v>
      </c>
      <c r="J2" s="56">
        <v>160</v>
      </c>
      <c r="K2" s="56">
        <v>200</v>
      </c>
      <c r="L2" s="56">
        <v>250</v>
      </c>
      <c r="M2" s="56">
        <v>315</v>
      </c>
      <c r="N2" s="56">
        <v>400</v>
      </c>
    </row>
    <row r="3" spans="1:14" x14ac:dyDescent="0.25">
      <c r="A3" s="8"/>
      <c r="B3" s="13"/>
      <c r="C3" s="17" t="s">
        <v>26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x14ac:dyDescent="0.25">
      <c r="A4" s="8"/>
      <c r="B4" s="13"/>
      <c r="C4" s="17" t="s">
        <v>27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8"/>
      <c r="B5" s="19"/>
      <c r="C5" s="20" t="s">
        <v>28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5" customHeight="1" x14ac:dyDescent="0.25">
      <c r="A6" s="3" t="s">
        <v>0</v>
      </c>
      <c r="B6" s="9"/>
      <c r="C6" s="4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ht="15" customHeight="1" x14ac:dyDescent="0.35">
      <c r="A7" s="8"/>
      <c r="B7" s="12"/>
      <c r="C7" s="2" t="s">
        <v>5</v>
      </c>
      <c r="D7" s="59">
        <v>3.0190705400997908E-3</v>
      </c>
      <c r="E7" s="59">
        <v>5.2810172506844427E-3</v>
      </c>
      <c r="F7" s="59">
        <v>8.8247337639337283E-3</v>
      </c>
      <c r="G7" s="59">
        <v>1.4526724430199206E-2</v>
      </c>
      <c r="H7" s="59">
        <v>2.2831720959504677E-2</v>
      </c>
      <c r="I7" s="59">
        <v>3.6305030103047045E-2</v>
      </c>
      <c r="J7" s="59">
        <v>5.6932096006394265E-3</v>
      </c>
      <c r="K7" s="59">
        <v>1.0193465478909241E-2</v>
      </c>
      <c r="L7" s="59">
        <v>1.6787445919648952E-2</v>
      </c>
      <c r="M7" s="59">
        <v>2.5861379923484123E-2</v>
      </c>
      <c r="N7" s="59">
        <v>4.0792331823783667E-2</v>
      </c>
    </row>
    <row r="8" spans="1:14" ht="15" customHeight="1" x14ac:dyDescent="0.35">
      <c r="A8" s="8"/>
      <c r="B8" s="12"/>
      <c r="C8" s="2" t="s">
        <v>4</v>
      </c>
      <c r="D8" s="60">
        <v>6.1261163363256301</v>
      </c>
      <c r="E8" s="60">
        <v>6.1261163363256301</v>
      </c>
      <c r="F8" s="60">
        <v>6.1261163363256301</v>
      </c>
      <c r="G8" s="60">
        <v>6.1261163363256301</v>
      </c>
      <c r="H8" s="60">
        <v>6.1261163363256301</v>
      </c>
      <c r="I8" s="60">
        <v>6.1261163363256301</v>
      </c>
      <c r="J8" s="60">
        <v>4.8884766982266701</v>
      </c>
      <c r="K8" s="60">
        <v>4.3473965393667733</v>
      </c>
      <c r="L8" s="60">
        <v>3.6710463407919041</v>
      </c>
      <c r="M8" s="60">
        <v>2.7917910826445729</v>
      </c>
      <c r="N8" s="60">
        <v>1.6419957450672937</v>
      </c>
    </row>
    <row r="9" spans="1:14" ht="15" customHeight="1" x14ac:dyDescent="0.35">
      <c r="A9" s="18"/>
      <c r="B9" s="21"/>
      <c r="C9" s="2" t="s">
        <v>6</v>
      </c>
      <c r="D9" s="60">
        <v>0.15339618409863001</v>
      </c>
      <c r="E9" s="60">
        <v>0.19634711564624641</v>
      </c>
      <c r="F9" s="60">
        <v>0.24543389455780801</v>
      </c>
      <c r="G9" s="60">
        <v>0.30679236819726002</v>
      </c>
      <c r="H9" s="60">
        <v>0.38655838392854763</v>
      </c>
      <c r="I9" s="60">
        <v>0.49086778911561602</v>
      </c>
      <c r="J9" s="60">
        <v>0.31215907710659047</v>
      </c>
      <c r="K9" s="60">
        <v>0.23893747342509886</v>
      </c>
      <c r="L9" s="60">
        <v>0.14741046882323433</v>
      </c>
      <c r="M9" s="60">
        <v>2.8425362840810542E-2</v>
      </c>
      <c r="N9" s="60">
        <v>-0.12717054498235913</v>
      </c>
    </row>
    <row r="10" spans="1:14" ht="15" customHeight="1" x14ac:dyDescent="0.25">
      <c r="A10" s="3" t="s">
        <v>3</v>
      </c>
      <c r="B10" s="9"/>
      <c r="C10" s="4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ht="15" customHeight="1" x14ac:dyDescent="0.25">
      <c r="A11" s="8"/>
      <c r="B11" s="12"/>
      <c r="C11" s="2" t="s">
        <v>2</v>
      </c>
      <c r="D11" s="60">
        <v>15.303644642276181</v>
      </c>
      <c r="E11" s="60">
        <v>24.352869110574726</v>
      </c>
      <c r="F11" s="60">
        <v>42.382863274972493</v>
      </c>
      <c r="G11" s="60">
        <v>69.390618612624976</v>
      </c>
      <c r="H11" s="60">
        <v>119.49720798517718</v>
      </c>
      <c r="I11" s="60">
        <v>190.4821836775306</v>
      </c>
      <c r="J11" s="60">
        <v>35.621181297313662</v>
      </c>
      <c r="K11" s="60">
        <v>62.912170222284203</v>
      </c>
      <c r="L11" s="60">
        <v>103.82521881186386</v>
      </c>
      <c r="M11" s="60">
        <v>172.82101336405455</v>
      </c>
      <c r="N11" s="60">
        <v>271.64378480375649</v>
      </c>
    </row>
    <row r="12" spans="1:14" ht="15" customHeight="1" x14ac:dyDescent="0.25">
      <c r="A12" s="8"/>
      <c r="B12" s="12"/>
      <c r="C12" s="2" t="s">
        <v>1</v>
      </c>
      <c r="D12" s="60">
        <v>0.5</v>
      </c>
      <c r="E12" s="60">
        <v>0.5</v>
      </c>
      <c r="F12" s="60">
        <v>0.5</v>
      </c>
      <c r="G12" s="60">
        <v>0.5</v>
      </c>
      <c r="H12" s="60">
        <v>0.5</v>
      </c>
      <c r="I12" s="60">
        <v>0.5</v>
      </c>
      <c r="J12" s="60">
        <v>0.5</v>
      </c>
      <c r="K12" s="60">
        <v>0.5</v>
      </c>
      <c r="L12" s="60">
        <v>0.5</v>
      </c>
      <c r="M12" s="60">
        <v>0.5</v>
      </c>
      <c r="N12" s="60">
        <v>0.5</v>
      </c>
    </row>
    <row r="13" spans="1:14" ht="15" customHeight="1" x14ac:dyDescent="0.35">
      <c r="A13" s="22"/>
      <c r="B13" s="23"/>
      <c r="C13" s="2" t="s">
        <v>7</v>
      </c>
      <c r="D13" s="59">
        <f>PI()/4*(D2/1000)^2</f>
        <v>1.2271846303085129E-2</v>
      </c>
      <c r="E13" s="59">
        <f>PI()/4*(E2/1000)^2</f>
        <v>2.0106192982974676E-2</v>
      </c>
      <c r="F13" s="59">
        <f t="shared" ref="F13:N13" si="0">PI()/4*(F2/1000)^2</f>
        <v>3.1415926535897934E-2</v>
      </c>
      <c r="G13" s="59">
        <f t="shared" si="0"/>
        <v>4.9087385212340517E-2</v>
      </c>
      <c r="H13" s="59">
        <f t="shared" si="0"/>
        <v>7.793113276311181E-2</v>
      </c>
      <c r="I13" s="59">
        <f t="shared" si="0"/>
        <v>0.12566370614359174</v>
      </c>
      <c r="J13" s="59">
        <f t="shared" si="0"/>
        <v>2.0106192982974676E-2</v>
      </c>
      <c r="K13" s="59">
        <f t="shared" si="0"/>
        <v>3.1415926535897934E-2</v>
      </c>
      <c r="L13" s="59">
        <f t="shared" si="0"/>
        <v>4.9087385212340517E-2</v>
      </c>
      <c r="M13" s="59">
        <f t="shared" si="0"/>
        <v>7.793113276311181E-2</v>
      </c>
      <c r="N13" s="59">
        <f t="shared" si="0"/>
        <v>0.12566370614359174</v>
      </c>
    </row>
    <row r="14" spans="1:14" ht="15" customHeight="1" x14ac:dyDescent="0.25">
      <c r="A14" s="3" t="s">
        <v>29</v>
      </c>
      <c r="B14" s="9"/>
      <c r="C14" s="4"/>
      <c r="D14" s="5"/>
      <c r="E14" s="5"/>
      <c r="F14" s="5"/>
      <c r="G14" s="5"/>
      <c r="H14" s="5"/>
      <c r="I14" s="5"/>
      <c r="J14" s="5"/>
      <c r="K14" s="10"/>
      <c r="L14" s="10"/>
      <c r="M14" s="10"/>
      <c r="N14" s="11"/>
    </row>
    <row r="15" spans="1:14" ht="15" customHeight="1" x14ac:dyDescent="0.25">
      <c r="A15" s="24"/>
      <c r="B15" s="25" t="s">
        <v>30</v>
      </c>
      <c r="C15" s="2" t="s">
        <v>2</v>
      </c>
      <c r="D15" s="63"/>
      <c r="E15" s="63"/>
      <c r="F15" s="60"/>
      <c r="G15" s="60"/>
      <c r="H15" s="60"/>
      <c r="I15" s="60"/>
      <c r="J15" s="60"/>
      <c r="K15" s="64"/>
      <c r="L15" s="64"/>
      <c r="M15" s="64"/>
      <c r="N15" s="64"/>
    </row>
    <row r="16" spans="1:14" ht="15" customHeight="1" x14ac:dyDescent="0.25">
      <c r="A16" s="8"/>
      <c r="B16" s="12"/>
      <c r="C16" s="2" t="s">
        <v>1</v>
      </c>
      <c r="D16" s="63"/>
      <c r="E16" s="63"/>
      <c r="F16" s="60"/>
      <c r="G16" s="60"/>
      <c r="H16" s="60"/>
      <c r="I16" s="60"/>
      <c r="J16" s="60"/>
      <c r="K16" s="64"/>
      <c r="L16" s="64"/>
      <c r="M16" s="64"/>
      <c r="N16" s="64"/>
    </row>
    <row r="17" spans="1:14" ht="15" customHeight="1" x14ac:dyDescent="0.25">
      <c r="A17" s="24"/>
      <c r="B17" s="25" t="s">
        <v>31</v>
      </c>
      <c r="C17" s="2" t="s">
        <v>2</v>
      </c>
      <c r="D17" s="63"/>
      <c r="E17" s="63"/>
      <c r="F17" s="60"/>
      <c r="G17" s="60"/>
      <c r="H17" s="60"/>
      <c r="I17" s="60"/>
      <c r="J17" s="60"/>
      <c r="K17" s="64"/>
      <c r="L17" s="64"/>
      <c r="M17" s="64"/>
      <c r="N17" s="64"/>
    </row>
    <row r="18" spans="1:14" ht="15" customHeight="1" x14ac:dyDescent="0.25">
      <c r="A18" s="8"/>
      <c r="B18" s="13"/>
      <c r="C18" s="2" t="s">
        <v>1</v>
      </c>
      <c r="D18" s="63"/>
      <c r="E18" s="63"/>
      <c r="F18" s="60"/>
      <c r="G18" s="60"/>
      <c r="H18" s="60"/>
      <c r="I18" s="60"/>
      <c r="J18" s="60"/>
      <c r="K18" s="64"/>
      <c r="L18" s="64"/>
      <c r="M18" s="64"/>
      <c r="N18" s="64"/>
    </row>
    <row r="19" spans="1:14" ht="15" customHeight="1" x14ac:dyDescent="0.25">
      <c r="A19" s="24"/>
      <c r="B19" s="25" t="s">
        <v>32</v>
      </c>
      <c r="C19" s="2" t="s">
        <v>2</v>
      </c>
      <c r="D19" s="63"/>
      <c r="E19" s="63"/>
      <c r="F19" s="60"/>
      <c r="G19" s="60"/>
      <c r="H19" s="60"/>
      <c r="I19" s="60"/>
      <c r="J19" s="60"/>
      <c r="K19" s="64"/>
      <c r="L19" s="64"/>
      <c r="M19" s="64"/>
      <c r="N19" s="64"/>
    </row>
    <row r="20" spans="1:14" ht="15" customHeight="1" x14ac:dyDescent="0.25">
      <c r="A20" s="8"/>
      <c r="B20" s="13"/>
      <c r="C20" s="2" t="s">
        <v>1</v>
      </c>
      <c r="D20" s="63"/>
      <c r="E20" s="63"/>
      <c r="F20" s="60"/>
      <c r="G20" s="60"/>
      <c r="H20" s="60"/>
      <c r="I20" s="60"/>
      <c r="J20" s="60"/>
      <c r="K20" s="64"/>
      <c r="L20" s="64"/>
      <c r="M20" s="64"/>
      <c r="N20" s="64"/>
    </row>
    <row r="21" spans="1:14" ht="15" customHeight="1" x14ac:dyDescent="0.25">
      <c r="A21" s="24"/>
      <c r="B21" s="25" t="s">
        <v>33</v>
      </c>
      <c r="C21" s="2" t="s">
        <v>2</v>
      </c>
      <c r="D21" s="63"/>
      <c r="E21" s="63"/>
      <c r="F21" s="60"/>
      <c r="G21" s="60"/>
      <c r="H21" s="60"/>
      <c r="I21" s="60"/>
      <c r="J21" s="60"/>
      <c r="K21" s="64"/>
      <c r="L21" s="64"/>
      <c r="M21" s="64"/>
      <c r="N21" s="64"/>
    </row>
    <row r="22" spans="1:14" ht="15" customHeight="1" x14ac:dyDescent="0.25">
      <c r="A22" s="8"/>
      <c r="B22" s="13"/>
      <c r="C22" s="2" t="s">
        <v>1</v>
      </c>
      <c r="D22" s="63"/>
      <c r="E22" s="63"/>
      <c r="F22" s="60"/>
      <c r="G22" s="60"/>
      <c r="H22" s="60"/>
      <c r="I22" s="60"/>
      <c r="J22" s="60"/>
      <c r="K22" s="64"/>
      <c r="L22" s="64"/>
      <c r="M22" s="64"/>
      <c r="N22" s="64"/>
    </row>
    <row r="23" spans="1:14" ht="15" customHeight="1" x14ac:dyDescent="0.25">
      <c r="A23" s="24"/>
      <c r="B23" s="25" t="s">
        <v>34</v>
      </c>
      <c r="C23" s="2" t="s">
        <v>2</v>
      </c>
      <c r="D23" s="63"/>
      <c r="E23" s="63"/>
      <c r="F23" s="60"/>
      <c r="G23" s="60"/>
      <c r="H23" s="60"/>
      <c r="I23" s="60"/>
      <c r="J23" s="60"/>
      <c r="K23" s="64"/>
      <c r="L23" s="64"/>
      <c r="M23" s="64"/>
      <c r="N23" s="64"/>
    </row>
    <row r="24" spans="1:14" ht="15" customHeight="1" x14ac:dyDescent="0.25">
      <c r="A24" s="8"/>
      <c r="B24" s="13"/>
      <c r="C24" s="2" t="s">
        <v>1</v>
      </c>
      <c r="D24" s="63"/>
      <c r="E24" s="63"/>
      <c r="F24" s="60"/>
      <c r="G24" s="60"/>
      <c r="H24" s="60"/>
      <c r="I24" s="60"/>
      <c r="J24" s="60"/>
      <c r="K24" s="64"/>
      <c r="L24" s="64"/>
      <c r="M24" s="64"/>
      <c r="N24" s="64"/>
    </row>
    <row r="25" spans="1:14" ht="15" customHeight="1" x14ac:dyDescent="0.25">
      <c r="A25" s="3" t="s">
        <v>22</v>
      </c>
      <c r="B25" s="9"/>
      <c r="C25" s="4"/>
      <c r="D25" s="5"/>
      <c r="E25" s="5"/>
      <c r="F25" s="5"/>
      <c r="G25" s="5"/>
      <c r="H25" s="5"/>
      <c r="I25" s="5"/>
      <c r="J25" s="5"/>
      <c r="K25" s="10"/>
      <c r="L25" s="10"/>
      <c r="M25" s="10"/>
      <c r="N25" s="11"/>
    </row>
    <row r="26" spans="1:14" ht="15" customHeight="1" x14ac:dyDescent="0.35">
      <c r="A26" s="8"/>
      <c r="B26" s="12"/>
      <c r="C26" s="2" t="s">
        <v>5</v>
      </c>
      <c r="D26" s="63"/>
      <c r="E26" s="63"/>
      <c r="F26" s="60"/>
      <c r="G26" s="60"/>
      <c r="H26" s="60"/>
      <c r="I26" s="60"/>
      <c r="J26" s="60"/>
      <c r="K26" s="64"/>
      <c r="L26" s="64"/>
      <c r="M26" s="64"/>
      <c r="N26" s="64"/>
    </row>
    <row r="27" spans="1:14" ht="15" customHeight="1" x14ac:dyDescent="0.35">
      <c r="A27" s="8"/>
      <c r="B27" s="12"/>
      <c r="C27" s="2" t="s">
        <v>23</v>
      </c>
      <c r="D27" s="63"/>
      <c r="E27" s="63"/>
      <c r="F27" s="60"/>
      <c r="G27" s="60"/>
      <c r="H27" s="60"/>
      <c r="I27" s="60"/>
      <c r="J27" s="60"/>
      <c r="K27" s="64"/>
      <c r="L27" s="64"/>
      <c r="M27" s="64"/>
      <c r="N27" s="64"/>
    </row>
    <row r="28" spans="1:14" ht="15" customHeight="1" x14ac:dyDescent="0.35">
      <c r="A28" s="8"/>
      <c r="B28" s="13"/>
      <c r="C28" s="2" t="s">
        <v>6</v>
      </c>
      <c r="D28" s="63"/>
      <c r="E28" s="63"/>
      <c r="F28" s="60"/>
      <c r="G28" s="60"/>
      <c r="H28" s="60"/>
      <c r="I28" s="60"/>
      <c r="J28" s="60"/>
      <c r="K28" s="64"/>
      <c r="L28" s="64"/>
      <c r="M28" s="64"/>
      <c r="N28" s="64"/>
    </row>
    <row r="29" spans="1:14" ht="15" customHeight="1" x14ac:dyDescent="0.25">
      <c r="A29" s="3" t="s">
        <v>9</v>
      </c>
      <c r="B29" s="9"/>
      <c r="C29" s="4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4" ht="15" customHeight="1" x14ac:dyDescent="0.25">
      <c r="A30" s="8"/>
      <c r="B30" s="12"/>
      <c r="C30" s="2" t="s">
        <v>2</v>
      </c>
      <c r="D30" s="65">
        <v>29.037982993070649</v>
      </c>
      <c r="E30" s="65">
        <v>33.404736385929517</v>
      </c>
      <c r="F30" s="60">
        <v>30.310147451404188</v>
      </c>
      <c r="G30" s="60">
        <v>31.105772578290559</v>
      </c>
      <c r="H30" s="60">
        <v>31.708765799517977</v>
      </c>
      <c r="I30" s="60">
        <v>34.878995678131645</v>
      </c>
      <c r="J30" s="65">
        <v>28.473360420801527</v>
      </c>
      <c r="K30" s="65">
        <v>28.320399260276432</v>
      </c>
      <c r="L30" s="65">
        <v>30.617077511661368</v>
      </c>
      <c r="M30" s="65">
        <v>40.88494521309152</v>
      </c>
      <c r="N30" s="65">
        <v>43.840162353659061</v>
      </c>
    </row>
    <row r="31" spans="1:14" ht="15" customHeight="1" x14ac:dyDescent="0.25">
      <c r="A31" s="18"/>
      <c r="B31" s="21"/>
      <c r="C31" s="2" t="s">
        <v>1</v>
      </c>
      <c r="D31" s="60">
        <v>-121.76651361544526</v>
      </c>
      <c r="E31" s="60">
        <v>-169.64949027837505</v>
      </c>
      <c r="F31" s="60">
        <v>-164.6831971924791</v>
      </c>
      <c r="G31" s="60">
        <v>-181.09067084274403</v>
      </c>
      <c r="H31" s="60">
        <v>-193.70605996828985</v>
      </c>
      <c r="I31" s="60">
        <v>-235.59167035260867</v>
      </c>
      <c r="J31" s="65">
        <v>-140.14563601887994</v>
      </c>
      <c r="K31" s="65">
        <v>-154.74180391375762</v>
      </c>
      <c r="L31" s="65">
        <v>-185.18993950731686</v>
      </c>
      <c r="M31" s="65">
        <v>-280.08236328735956</v>
      </c>
      <c r="N31" s="65">
        <v>-331.05730816326576</v>
      </c>
    </row>
    <row r="32" spans="1:14" ht="15" customHeight="1" x14ac:dyDescent="0.25">
      <c r="A32" s="3" t="s">
        <v>10</v>
      </c>
      <c r="B32" s="9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66"/>
    </row>
    <row r="33" spans="1:14" ht="15" customHeight="1" x14ac:dyDescent="0.25">
      <c r="A33" s="8"/>
      <c r="B33" s="12"/>
      <c r="C33" s="2" t="s">
        <v>2</v>
      </c>
      <c r="D33" s="60">
        <v>27.074033222912824</v>
      </c>
      <c r="E33" s="60">
        <v>31.014554602499516</v>
      </c>
      <c r="F33" s="60">
        <v>30.27823022950755</v>
      </c>
      <c r="G33" s="60">
        <v>30.042103287147576</v>
      </c>
      <c r="H33" s="60">
        <v>28.213166601484506</v>
      </c>
      <c r="I33" s="60">
        <v>29.123381448284938</v>
      </c>
      <c r="J33" s="65">
        <v>26.17907074625057</v>
      </c>
      <c r="K33" s="65">
        <v>26.127237457246689</v>
      </c>
      <c r="L33" s="65">
        <v>27.307686852440455</v>
      </c>
      <c r="M33" s="65">
        <v>37.924265588312643</v>
      </c>
      <c r="N33" s="65">
        <v>38.609442125058258</v>
      </c>
    </row>
    <row r="34" spans="1:14" ht="15" customHeight="1" x14ac:dyDescent="0.25">
      <c r="A34" s="18"/>
      <c r="B34" s="21"/>
      <c r="C34" s="2" t="s">
        <v>1</v>
      </c>
      <c r="D34" s="60">
        <v>-108.62424238889017</v>
      </c>
      <c r="E34" s="60">
        <v>-151.38035179021887</v>
      </c>
      <c r="F34" s="60">
        <v>-160.8791373794588</v>
      </c>
      <c r="G34" s="60">
        <v>-169.70055410118997</v>
      </c>
      <c r="H34" s="60">
        <v>-164.11061707362822</v>
      </c>
      <c r="I34" s="60">
        <v>-186.92372234031507</v>
      </c>
      <c r="J34" s="65">
        <v>-121.39824040133271</v>
      </c>
      <c r="K34" s="65">
        <v>-134.94668024572911</v>
      </c>
      <c r="L34" s="65">
        <v>-155.68802204597256</v>
      </c>
      <c r="M34" s="65">
        <v>-257.76875883823794</v>
      </c>
      <c r="N34" s="65">
        <v>-284.42128709189171</v>
      </c>
    </row>
    <row r="35" spans="1:14" ht="15" customHeight="1" x14ac:dyDescent="0.25">
      <c r="A35" s="3" t="s">
        <v>8</v>
      </c>
      <c r="B35" s="9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66"/>
    </row>
    <row r="36" spans="1:14" ht="15" customHeight="1" x14ac:dyDescent="0.25">
      <c r="A36" s="26"/>
      <c r="B36" s="17" t="s">
        <v>35</v>
      </c>
      <c r="C36" s="2" t="s">
        <v>2</v>
      </c>
      <c r="D36" s="65">
        <v>14.682429051323064</v>
      </c>
      <c r="E36" s="65">
        <v>19.612153805240723</v>
      </c>
      <c r="F36" s="65">
        <v>24.723306380884811</v>
      </c>
      <c r="G36" s="65">
        <v>19.597721934088863</v>
      </c>
      <c r="H36" s="65">
        <v>21.205014502748682</v>
      </c>
      <c r="I36" s="65">
        <v>20.950136082508138</v>
      </c>
      <c r="J36" s="65">
        <v>17.375972437523945</v>
      </c>
      <c r="K36" s="65">
        <v>19.255037461956274</v>
      </c>
      <c r="L36" s="65">
        <v>19.034104358119556</v>
      </c>
      <c r="M36" s="65">
        <v>23.960766339556859</v>
      </c>
      <c r="N36" s="65">
        <v>26.494189469926642</v>
      </c>
    </row>
    <row r="37" spans="1:14" ht="15" customHeight="1" x14ac:dyDescent="0.25">
      <c r="A37" s="26"/>
      <c r="B37" s="17"/>
      <c r="C37" s="2" t="s">
        <v>1</v>
      </c>
      <c r="D37" s="65">
        <v>-45.877748372689467</v>
      </c>
      <c r="E37" s="65">
        <v>-80.520130201918803</v>
      </c>
      <c r="F37" s="65">
        <v>-124.35115838312677</v>
      </c>
      <c r="G37" s="65">
        <v>-93.83844894575509</v>
      </c>
      <c r="H37" s="65">
        <v>-107.51303452037098</v>
      </c>
      <c r="I37" s="65">
        <v>-115.90020802270109</v>
      </c>
      <c r="J37" s="65">
        <v>-66.55876958905597</v>
      </c>
      <c r="K37" s="65">
        <v>-86.75380425279144</v>
      </c>
      <c r="L37" s="65">
        <v>-89.878067622931781</v>
      </c>
      <c r="M37" s="65">
        <v>-145.28505432301921</v>
      </c>
      <c r="N37" s="65">
        <v>-177.59663493288218</v>
      </c>
    </row>
    <row r="38" spans="1:14" ht="15" customHeight="1" x14ac:dyDescent="0.25">
      <c r="A38" s="26"/>
      <c r="B38" s="17" t="s">
        <v>36</v>
      </c>
      <c r="C38" s="2" t="s">
        <v>2</v>
      </c>
      <c r="D38" s="65">
        <v>17.018053712831307</v>
      </c>
      <c r="E38" s="65">
        <v>25.033601490746364</v>
      </c>
      <c r="F38" s="65">
        <v>24.834623348354153</v>
      </c>
      <c r="G38" s="65">
        <v>27.205816398341337</v>
      </c>
      <c r="H38" s="65">
        <v>23.404724765186433</v>
      </c>
      <c r="I38" s="65">
        <v>23.994528067467037</v>
      </c>
      <c r="J38" s="65">
        <v>20.444302170195822</v>
      </c>
      <c r="K38" s="65">
        <v>22.028998026205496</v>
      </c>
      <c r="L38" s="65">
        <v>23.262526704655233</v>
      </c>
      <c r="M38" s="65">
        <v>27.731153945975546</v>
      </c>
      <c r="N38" s="65">
        <v>31.083108798178063</v>
      </c>
    </row>
    <row r="39" spans="1:14" ht="15" customHeight="1" x14ac:dyDescent="0.25">
      <c r="A39" s="26"/>
      <c r="B39" s="17"/>
      <c r="C39" s="2" t="s">
        <v>1</v>
      </c>
      <c r="D39" s="65">
        <v>-62.651208873131658</v>
      </c>
      <c r="E39" s="65">
        <v>-118.23876175583084</v>
      </c>
      <c r="F39" s="65">
        <v>-128.85518328570592</v>
      </c>
      <c r="G39" s="65">
        <v>-151.29047149595988</v>
      </c>
      <c r="H39" s="65">
        <v>-129.44647600018601</v>
      </c>
      <c r="I39" s="65">
        <v>-147.38309166034352</v>
      </c>
      <c r="J39" s="65">
        <v>-85.107400871168039</v>
      </c>
      <c r="K39" s="65">
        <v>-105.75616048276378</v>
      </c>
      <c r="L39" s="65">
        <v>-124.81918302906951</v>
      </c>
      <c r="M39" s="65">
        <v>-182.37797765982316</v>
      </c>
      <c r="N39" s="65">
        <v>-228.21093764088783</v>
      </c>
    </row>
    <row r="40" spans="1:14" ht="15" customHeight="1" x14ac:dyDescent="0.25">
      <c r="A40" s="26"/>
      <c r="B40" s="17" t="s">
        <v>37</v>
      </c>
      <c r="C40" s="2" t="s">
        <v>2</v>
      </c>
      <c r="D40" s="65">
        <v>17.056791262068771</v>
      </c>
      <c r="E40" s="65">
        <v>26.843453929675032</v>
      </c>
      <c r="F40" s="65">
        <v>25.235836212485545</v>
      </c>
      <c r="G40" s="65">
        <v>26.027350018478387</v>
      </c>
      <c r="H40" s="65">
        <v>25.067716942191559</v>
      </c>
      <c r="I40" s="65">
        <v>24.362704124747374</v>
      </c>
      <c r="J40" s="65">
        <v>24.198214664616518</v>
      </c>
      <c r="K40" s="65">
        <v>24.168503663105934</v>
      </c>
      <c r="L40" s="65">
        <v>26.077086927816634</v>
      </c>
      <c r="M40" s="65">
        <v>30.003200191372589</v>
      </c>
      <c r="N40" s="65">
        <v>32.680345336179144</v>
      </c>
    </row>
    <row r="41" spans="1:14" ht="15" customHeight="1" x14ac:dyDescent="0.25">
      <c r="A41" s="26"/>
      <c r="B41" s="17"/>
      <c r="C41" s="2" t="s">
        <v>1</v>
      </c>
      <c r="D41" s="65">
        <v>-59.940082597293873</v>
      </c>
      <c r="E41" s="65">
        <v>-132.33407687714663</v>
      </c>
      <c r="F41" s="65">
        <v>-133.89758587290808</v>
      </c>
      <c r="G41" s="65">
        <v>-147.88269741637862</v>
      </c>
      <c r="H41" s="65">
        <v>-145.28863596003427</v>
      </c>
      <c r="I41" s="65">
        <v>-156.54649898922855</v>
      </c>
      <c r="J41" s="65">
        <v>-113.25837841948861</v>
      </c>
      <c r="K41" s="65">
        <v>-125.16250541805194</v>
      </c>
      <c r="L41" s="65">
        <v>-150.1828114836938</v>
      </c>
      <c r="M41" s="65">
        <v>-199.54488934650402</v>
      </c>
      <c r="N41" s="65">
        <v>-241.94364822442398</v>
      </c>
    </row>
    <row r="42" spans="1:14" ht="15" customHeight="1" x14ac:dyDescent="0.25">
      <c r="A42" s="26"/>
      <c r="B42" s="17" t="s">
        <v>38</v>
      </c>
      <c r="C42" s="2" t="s">
        <v>2</v>
      </c>
      <c r="D42" s="65">
        <v>33.58945340438823</v>
      </c>
      <c r="E42" s="65">
        <v>29.765035370580151</v>
      </c>
      <c r="F42" s="65">
        <v>28.037750371141509</v>
      </c>
      <c r="G42" s="65">
        <v>29.111725104478253</v>
      </c>
      <c r="H42" s="65">
        <v>32.479217625635279</v>
      </c>
      <c r="I42" s="65">
        <v>33.23180567189717</v>
      </c>
      <c r="J42" s="65">
        <v>28.727115711725176</v>
      </c>
      <c r="K42" s="65">
        <v>28.593065550417229</v>
      </c>
      <c r="L42" s="65">
        <v>29.836588245553177</v>
      </c>
      <c r="M42" s="65">
        <v>37.145112171441113</v>
      </c>
      <c r="N42" s="65">
        <v>40.255707861976383</v>
      </c>
    </row>
    <row r="43" spans="1:14" ht="15" customHeight="1" x14ac:dyDescent="0.25">
      <c r="A43" s="26"/>
      <c r="B43" s="17"/>
      <c r="C43" s="2" t="s">
        <v>1</v>
      </c>
      <c r="D43" s="65">
        <v>-145.9657277564352</v>
      </c>
      <c r="E43" s="65">
        <v>-149.02224528689879</v>
      </c>
      <c r="F43" s="65">
        <v>-150.78606726588202</v>
      </c>
      <c r="G43" s="65">
        <v>-168.1462136271218</v>
      </c>
      <c r="H43" s="65">
        <v>-199.21838478246246</v>
      </c>
      <c r="I43" s="65">
        <v>-223.47664861241896</v>
      </c>
      <c r="J43" s="65">
        <v>-141.86862264030663</v>
      </c>
      <c r="K43" s="65">
        <v>-156.69437305745126</v>
      </c>
      <c r="L43" s="65">
        <v>-180.08674025264537</v>
      </c>
      <c r="M43" s="65">
        <v>-252.66178907462006</v>
      </c>
      <c r="N43" s="65">
        <v>-302.70200455684829</v>
      </c>
    </row>
    <row r="44" spans="1:14" ht="15" customHeight="1" x14ac:dyDescent="0.25">
      <c r="A44" s="26"/>
      <c r="B44" s="17" t="s">
        <v>39</v>
      </c>
      <c r="C44" s="2" t="s">
        <v>2</v>
      </c>
      <c r="D44" s="65">
        <v>34.824040551937763</v>
      </c>
      <c r="E44" s="65">
        <v>35.290566961671814</v>
      </c>
      <c r="F44" s="65">
        <v>35.434188267916497</v>
      </c>
      <c r="G44" s="65">
        <v>36.883085293627339</v>
      </c>
      <c r="H44" s="65">
        <v>42.523813162695362</v>
      </c>
      <c r="I44" s="65">
        <v>45.470132750994772</v>
      </c>
      <c r="J44" s="65">
        <v>35.73890247324924</v>
      </c>
      <c r="K44" s="65">
        <v>36.239376026670044</v>
      </c>
      <c r="L44" s="65">
        <v>38.286828845879988</v>
      </c>
      <c r="M44" s="65">
        <v>45.645728683848446</v>
      </c>
      <c r="N44" s="65">
        <v>49.815819829099389</v>
      </c>
    </row>
    <row r="45" spans="1:14" ht="15" customHeight="1" x14ac:dyDescent="0.25">
      <c r="A45" s="26"/>
      <c r="B45" s="17"/>
      <c r="C45" s="2" t="s">
        <v>1</v>
      </c>
      <c r="D45" s="65">
        <v>-159.14243992735427</v>
      </c>
      <c r="E45" s="65">
        <v>-184.50779972796715</v>
      </c>
      <c r="F45" s="65">
        <v>-201.97242462791635</v>
      </c>
      <c r="G45" s="65">
        <v>-224.727119192418</v>
      </c>
      <c r="H45" s="65">
        <v>-276.43392159906301</v>
      </c>
      <c r="I45" s="65">
        <v>-321.34822793125738</v>
      </c>
      <c r="J45" s="65">
        <v>-188.46764339748961</v>
      </c>
      <c r="K45" s="65">
        <v>-211.63047740184101</v>
      </c>
      <c r="L45" s="65">
        <v>-244.75046736002207</v>
      </c>
      <c r="M45" s="65">
        <v>-319.71149230388971</v>
      </c>
      <c r="N45" s="65">
        <v>-383.53624358085847</v>
      </c>
    </row>
    <row r="46" spans="1:14" ht="15" customHeight="1" x14ac:dyDescent="0.25">
      <c r="A46" s="26"/>
      <c r="B46" s="17" t="s">
        <v>40</v>
      </c>
      <c r="C46" s="2" t="s">
        <v>2</v>
      </c>
      <c r="D46" s="65">
        <v>39.878376757350615</v>
      </c>
      <c r="E46" s="65">
        <v>39.091277919566231</v>
      </c>
      <c r="F46" s="65">
        <v>41.689248678116591</v>
      </c>
      <c r="G46" s="65">
        <v>46.396387650061371</v>
      </c>
      <c r="H46" s="65">
        <v>47.705487193894726</v>
      </c>
      <c r="I46" s="65">
        <v>53.494729235636377</v>
      </c>
      <c r="J46" s="65">
        <v>45.063430182791166</v>
      </c>
      <c r="K46" s="65">
        <v>44.737099109992023</v>
      </c>
      <c r="L46" s="65">
        <v>46.031295741765575</v>
      </c>
      <c r="M46" s="65">
        <v>57.30262310757373</v>
      </c>
      <c r="N46" s="65">
        <v>61.53056070021141</v>
      </c>
    </row>
    <row r="47" spans="1:14" ht="15" customHeight="1" x14ac:dyDescent="0.25">
      <c r="A47" s="26"/>
      <c r="B47" s="17"/>
      <c r="C47" s="2" t="s">
        <v>1</v>
      </c>
      <c r="D47" s="65">
        <v>-191.21643682417957</v>
      </c>
      <c r="E47" s="65">
        <v>-209.70588832263164</v>
      </c>
      <c r="F47" s="65">
        <v>-245.3445392207897</v>
      </c>
      <c r="G47" s="65">
        <v>-293.52852355104216</v>
      </c>
      <c r="H47" s="65">
        <v>-323.64654205994901</v>
      </c>
      <c r="I47" s="65">
        <v>-393.81948491066686</v>
      </c>
      <c r="J47" s="65">
        <v>-251.28560316412106</v>
      </c>
      <c r="K47" s="65">
        <v>-274.0730334592705</v>
      </c>
      <c r="L47" s="65">
        <v>-307.01444961551124</v>
      </c>
      <c r="M47" s="65">
        <v>-413.15159829370418</v>
      </c>
      <c r="N47" s="65">
        <v>-486.04596651799272</v>
      </c>
    </row>
    <row r="48" spans="1:14" ht="15" customHeight="1" x14ac:dyDescent="0.25">
      <c r="A48" s="26"/>
      <c r="B48" s="17" t="s">
        <v>41</v>
      </c>
      <c r="C48" s="2" t="s">
        <v>2</v>
      </c>
      <c r="D48" s="65">
        <v>50.850737071101541</v>
      </c>
      <c r="E48" s="65">
        <v>41.393036132214576</v>
      </c>
      <c r="F48" s="65">
        <v>44.545256498195791</v>
      </c>
      <c r="G48" s="65">
        <v>48.969973140488023</v>
      </c>
      <c r="H48" s="65" t="s">
        <v>60</v>
      </c>
      <c r="I48" s="65">
        <v>61.561140413362224</v>
      </c>
      <c r="J48" s="65">
        <v>45.381088702491191</v>
      </c>
      <c r="K48" s="65" t="s">
        <v>60</v>
      </c>
      <c r="L48" s="65">
        <v>47.121893562497654</v>
      </c>
      <c r="M48" s="65">
        <v>52.689641000394552</v>
      </c>
      <c r="N48" s="65">
        <v>55.590716446952442</v>
      </c>
    </row>
    <row r="49" spans="1:14" ht="15" customHeight="1" x14ac:dyDescent="0.25">
      <c r="A49" s="27"/>
      <c r="B49" s="20"/>
      <c r="C49" s="2" t="s">
        <v>1</v>
      </c>
      <c r="D49" s="65">
        <v>-256.71440646145555</v>
      </c>
      <c r="E49" s="65">
        <v>-225.49200137730338</v>
      </c>
      <c r="F49" s="65">
        <v>-266.89151374267072</v>
      </c>
      <c r="G49" s="65">
        <v>-314.92301384310053</v>
      </c>
      <c r="H49" s="65" t="s">
        <v>60</v>
      </c>
      <c r="I49" s="65">
        <v>-464.25913005652154</v>
      </c>
      <c r="J49" s="65">
        <v>-259.87397397165898</v>
      </c>
      <c r="K49" s="65" t="s">
        <v>60</v>
      </c>
      <c r="L49" s="65">
        <v>-322.30316397382882</v>
      </c>
      <c r="M49" s="65">
        <v>-383.20695348972924</v>
      </c>
      <c r="N49" s="65">
        <v>-446.77996070228562</v>
      </c>
    </row>
    <row r="50" spans="1:14" x14ac:dyDescent="0.25">
      <c r="A50" t="s">
        <v>42</v>
      </c>
    </row>
  </sheetData>
  <sheetProtection algorithmName="SHA-512" hashValue="HNpLy42I7rWf8pQnEfkE+8/XEATE4y2nZUKkxdIwWFqUOVBFJKAxpxuE1jAhREHKBnnQXBu1u+S7hz7uv7rBEQ==" saltValue="USNqgTAKag0CBT2znCoySQ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9.140625" style="33"/>
    <col min="2" max="2" width="13.85546875" style="33" bestFit="1" customWidth="1"/>
    <col min="3" max="3" width="13.42578125" style="33" bestFit="1" customWidth="1"/>
    <col min="4" max="4" width="14.85546875" style="33" bestFit="1" customWidth="1"/>
    <col min="5" max="5" width="13.42578125" style="33" bestFit="1" customWidth="1"/>
    <col min="6" max="11" width="10.85546875" style="33" bestFit="1" customWidth="1"/>
    <col min="12" max="16384" width="9.140625" style="31"/>
  </cols>
  <sheetData>
    <row r="1" spans="1:15" x14ac:dyDescent="0.2">
      <c r="A1" s="53" t="s">
        <v>43</v>
      </c>
    </row>
    <row r="2" spans="1:15" x14ac:dyDescent="0.2">
      <c r="A2" s="35" t="str">
        <f>IF(ISBLANK(TechData!C1),"",TechData!C1)</f>
        <v>Type</v>
      </c>
      <c r="B2" s="34" t="str">
        <f>IF(ISBLANK(TechData!D1),"",TechData!D1)</f>
        <v>JD120</v>
      </c>
      <c r="C2" s="34" t="str">
        <f>IF(ISBLANK(TechData!E1),"",TechData!E1)</f>
        <v>JD120</v>
      </c>
      <c r="D2" s="34" t="str">
        <f>IF(ISBLANK(TechData!F1),"",TechData!F1)</f>
        <v>JD120</v>
      </c>
      <c r="E2" s="34" t="str">
        <f>IF(ISBLANK(TechData!G1),"",TechData!G1)</f>
        <v>JD120</v>
      </c>
      <c r="F2" s="34" t="str">
        <f>IF(ISBLANK(TechData!H1),"",TechData!H1)</f>
        <v>JD120</v>
      </c>
      <c r="G2" s="34" t="str">
        <f>IF(ISBLANK(TechData!I1),"",TechData!I1)</f>
        <v>JD120</v>
      </c>
      <c r="H2" s="34" t="e">
        <f>IF(ISBLANK(TechData!#REF!),"",TechData!#REF!)</f>
        <v>#REF!</v>
      </c>
      <c r="I2" s="34" t="str">
        <f>IF(ISBLANK(TechData!J1),"",TechData!J1)</f>
        <v>JD160</v>
      </c>
      <c r="J2" s="34" t="str">
        <f>IF(ISBLANK(TechData!K1),"",TechData!K1)</f>
        <v>JD160</v>
      </c>
      <c r="K2" s="34" t="str">
        <f>IF(ISBLANK(TechData!L1),"",TechData!L1)</f>
        <v>JD160</v>
      </c>
    </row>
    <row r="3" spans="1:15" x14ac:dyDescent="0.2">
      <c r="A3" s="35" t="str">
        <f>IF(ISBLANK(TechData!C2),"",TechData!C2)</f>
        <v>Size</v>
      </c>
      <c r="B3" s="34">
        <f>IF(ISBLANK(TechData!D2),"",TechData!D2)</f>
        <v>125</v>
      </c>
      <c r="C3" s="34">
        <f>IF(ISBLANK(TechData!E2),"",TechData!E2)</f>
        <v>160</v>
      </c>
      <c r="D3" s="34">
        <f>IF(ISBLANK(TechData!F2),"",TechData!F2)</f>
        <v>200</v>
      </c>
      <c r="E3" s="34">
        <f>IF(ISBLANK(TechData!G2),"",TechData!G2)</f>
        <v>250</v>
      </c>
      <c r="F3" s="34">
        <f>IF(ISBLANK(TechData!H2),"",TechData!H2)</f>
        <v>315</v>
      </c>
      <c r="G3" s="34">
        <f>IF(ISBLANK(TechData!I2),"",TechData!I2)</f>
        <v>400</v>
      </c>
      <c r="H3" s="34" t="e">
        <f>IF(ISBLANK(TechData!#REF!),"",TechData!#REF!)</f>
        <v>#REF!</v>
      </c>
      <c r="I3" s="34">
        <f>IF(ISBLANK(TechData!J2),"",TechData!J2)</f>
        <v>160</v>
      </c>
      <c r="J3" s="34">
        <f>IF(ISBLANK(TechData!K2),"",TechData!K2)</f>
        <v>200</v>
      </c>
      <c r="K3" s="34">
        <f>IF(ISBLANK(TechData!L2),"",TechData!L2)</f>
        <v>250</v>
      </c>
      <c r="O3" s="32"/>
    </row>
    <row r="4" spans="1:15" x14ac:dyDescent="0.2">
      <c r="A4" s="35" t="str">
        <f>IF(ISBLANK(TechData!C3),"",TechData!C3)</f>
        <v>condition 1</v>
      </c>
      <c r="B4" s="34" t="str">
        <f>IF(ISBLANK(TechData!D3),"",TechData!D3)</f>
        <v/>
      </c>
      <c r="C4" s="34" t="str">
        <f>IF(ISBLANK(TechData!E3),"",TechData!E3)</f>
        <v/>
      </c>
      <c r="D4" s="34" t="str">
        <f>IF(ISBLANK(TechData!F3),"",TechData!F3)</f>
        <v/>
      </c>
      <c r="E4" s="34" t="str">
        <f>IF(ISBLANK(TechData!G3),"",TechData!G3)</f>
        <v/>
      </c>
      <c r="F4" s="34" t="str">
        <f>IF(ISBLANK(TechData!H3),"",TechData!H3)</f>
        <v/>
      </c>
      <c r="G4" s="34" t="str">
        <f>IF(ISBLANK(TechData!I3),"",TechData!I3)</f>
        <v/>
      </c>
      <c r="H4" s="34" t="e">
        <f>IF(ISBLANK(TechData!#REF!),"",TechData!#REF!)</f>
        <v>#REF!</v>
      </c>
      <c r="I4" s="34" t="str">
        <f>IF(ISBLANK(TechData!J3),"",TechData!J3)</f>
        <v/>
      </c>
      <c r="J4" s="34" t="str">
        <f>IF(ISBLANK(TechData!K3),"",TechData!K3)</f>
        <v/>
      </c>
      <c r="K4" s="34" t="str">
        <f>IF(ISBLANK(TechData!L3),"",TechData!L3)</f>
        <v/>
      </c>
    </row>
    <row r="5" spans="1:15" x14ac:dyDescent="0.2">
      <c r="A5" s="35" t="str">
        <f>IF(ISBLANK(TechData!C4),"",TechData!C4)</f>
        <v>condition 2</v>
      </c>
      <c r="B5" s="34" t="str">
        <f>IF(ISBLANK(TechData!D4),"",TechData!D4)</f>
        <v/>
      </c>
      <c r="C5" s="34" t="str">
        <f>IF(ISBLANK(TechData!E4),"",TechData!E4)</f>
        <v/>
      </c>
      <c r="D5" s="34" t="str">
        <f>IF(ISBLANK(TechData!F4),"",TechData!F4)</f>
        <v/>
      </c>
      <c r="E5" s="34" t="str">
        <f>IF(ISBLANK(TechData!G4),"",TechData!G4)</f>
        <v/>
      </c>
      <c r="F5" s="34" t="str">
        <f>IF(ISBLANK(TechData!H4),"",TechData!H4)</f>
        <v/>
      </c>
      <c r="G5" s="34" t="str">
        <f>IF(ISBLANK(TechData!I4),"",TechData!I4)</f>
        <v/>
      </c>
      <c r="H5" s="34" t="e">
        <f>IF(ISBLANK(TechData!#REF!),"",TechData!#REF!)</f>
        <v>#REF!</v>
      </c>
      <c r="I5" s="34" t="str">
        <f>IF(ISBLANK(TechData!J4),"",TechData!J4)</f>
        <v/>
      </c>
      <c r="J5" s="34" t="str">
        <f>IF(ISBLANK(TechData!K4),"",TechData!K4)</f>
        <v/>
      </c>
      <c r="K5" s="34" t="str">
        <f>IF(ISBLANK(TechData!L4),"",TechData!L4)</f>
        <v/>
      </c>
    </row>
    <row r="6" spans="1:15" x14ac:dyDescent="0.2">
      <c r="A6" s="42" t="str">
        <f>IF(ISBLANK(TechData!C5),"",TechData!C5)</f>
        <v>condition 3</v>
      </c>
      <c r="B6" s="43" t="str">
        <f>IF(ISBLANK(TechData!D5),"",TechData!D5)</f>
        <v/>
      </c>
      <c r="C6" s="43" t="str">
        <f>IF(ISBLANK(TechData!E5),"",TechData!E5)</f>
        <v/>
      </c>
      <c r="D6" s="43" t="str">
        <f>IF(ISBLANK(TechData!F5),"",TechData!F5)</f>
        <v/>
      </c>
      <c r="E6" s="43" t="str">
        <f>IF(ISBLANK(TechData!G5),"",TechData!G5)</f>
        <v/>
      </c>
      <c r="F6" s="43" t="str">
        <f>IF(ISBLANK(TechData!H5),"",TechData!H5)</f>
        <v/>
      </c>
      <c r="G6" s="43" t="str">
        <f>IF(ISBLANK(TechData!I5),"",TechData!I5)</f>
        <v/>
      </c>
      <c r="H6" s="43" t="e">
        <f>IF(ISBLANK(TechData!#REF!),"",TechData!#REF!)</f>
        <v>#REF!</v>
      </c>
      <c r="I6" s="43" t="str">
        <f>IF(ISBLANK(TechData!J5),"",TechData!J5)</f>
        <v/>
      </c>
      <c r="J6" s="43" t="str">
        <f>IF(ISBLANK(TechData!K5),"",TechData!K5)</f>
        <v/>
      </c>
      <c r="K6" s="43" t="str">
        <f>IF(ISBLANK(TechData!L5),"",TechData!L5)</f>
        <v/>
      </c>
    </row>
    <row r="7" spans="1:15" ht="15" x14ac:dyDescent="0.25">
      <c r="A7" s="37" t="s">
        <v>2</v>
      </c>
    </row>
    <row r="8" spans="1:15" x14ac:dyDescent="0.2">
      <c r="A8" s="36" t="s">
        <v>44</v>
      </c>
    </row>
    <row r="9" spans="1:15" x14ac:dyDescent="0.2">
      <c r="A9" s="38">
        <v>4</v>
      </c>
      <c r="B9" s="39" t="str">
        <f>IF(ISBLANK(TechData!D15),"",TechData!D15)</f>
        <v/>
      </c>
      <c r="C9" s="39" t="str">
        <f>IF(ISBLANK(TechData!E15),"",TechData!E15)</f>
        <v/>
      </c>
      <c r="D9" s="39" t="str">
        <f>IF(ISBLANK(TechData!F15),"",TechData!F15)</f>
        <v/>
      </c>
      <c r="E9" s="39" t="str">
        <f>IF(ISBLANK(TechData!G15),"",TechData!G15)</f>
        <v/>
      </c>
      <c r="F9" s="39" t="str">
        <f>IF(ISBLANK(TechData!H15),"",TechData!H15)</f>
        <v/>
      </c>
      <c r="G9" s="39" t="str">
        <f>IF(ISBLANK(TechData!I15),"",TechData!I15)</f>
        <v/>
      </c>
      <c r="H9" s="39" t="e">
        <f>IF(ISBLANK(TechData!#REF!),"",TechData!#REF!)</f>
        <v>#REF!</v>
      </c>
      <c r="I9" s="39" t="str">
        <f>IF(ISBLANK(TechData!J15),"",TechData!J15)</f>
        <v/>
      </c>
      <c r="J9" s="39" t="str">
        <f>IF(ISBLANK(TechData!K15),"",TechData!K15)</f>
        <v/>
      </c>
      <c r="K9" s="39" t="str">
        <f>IF(ISBLANK(TechData!L15),"",TechData!L15)</f>
        <v/>
      </c>
    </row>
    <row r="10" spans="1:15" x14ac:dyDescent="0.2">
      <c r="A10" s="38">
        <v>6</v>
      </c>
      <c r="B10" s="39" t="str">
        <f>IF(ISBLANK(TechData!D17),"",TechData!D17)</f>
        <v/>
      </c>
      <c r="C10" s="39" t="str">
        <f>IF(ISBLANK(TechData!E17),"",TechData!E17)</f>
        <v/>
      </c>
      <c r="D10" s="39" t="str">
        <f>IF(ISBLANK(TechData!F17),"",TechData!F17)</f>
        <v/>
      </c>
      <c r="E10" s="39" t="str">
        <f>IF(ISBLANK(TechData!G17),"",TechData!G17)</f>
        <v/>
      </c>
      <c r="F10" s="39" t="str">
        <f>IF(ISBLANK(TechData!H17),"",TechData!H17)</f>
        <v/>
      </c>
      <c r="G10" s="39" t="str">
        <f>IF(ISBLANK(TechData!I17),"",TechData!I17)</f>
        <v/>
      </c>
      <c r="H10" s="39" t="e">
        <f>IF(ISBLANK(TechData!#REF!),"",TechData!#REF!)</f>
        <v>#REF!</v>
      </c>
      <c r="I10" s="39" t="str">
        <f>IF(ISBLANK(TechData!J17),"",TechData!J17)</f>
        <v/>
      </c>
      <c r="J10" s="39" t="str">
        <f>IF(ISBLANK(TechData!K17),"",TechData!K17)</f>
        <v/>
      </c>
      <c r="K10" s="39" t="str">
        <f>IF(ISBLANK(TechData!L17),"",TechData!L17)</f>
        <v/>
      </c>
    </row>
    <row r="11" spans="1:15" x14ac:dyDescent="0.2">
      <c r="A11" s="38">
        <v>8</v>
      </c>
      <c r="B11" s="39" t="str">
        <f>IF(ISBLANK(TechData!D19),"",TechData!D19)</f>
        <v/>
      </c>
      <c r="C11" s="39" t="str">
        <f>IF(ISBLANK(TechData!E19),"",TechData!E19)</f>
        <v/>
      </c>
      <c r="D11" s="39" t="str">
        <f>IF(ISBLANK(TechData!F19),"",TechData!F19)</f>
        <v/>
      </c>
      <c r="E11" s="39" t="str">
        <f>IF(ISBLANK(TechData!G19),"",TechData!G19)</f>
        <v/>
      </c>
      <c r="F11" s="39" t="str">
        <f>IF(ISBLANK(TechData!H19),"",TechData!H19)</f>
        <v/>
      </c>
      <c r="G11" s="39" t="str">
        <f>IF(ISBLANK(TechData!I19),"",TechData!I19)</f>
        <v/>
      </c>
      <c r="H11" s="39" t="e">
        <f>IF(ISBLANK(TechData!#REF!),"",TechData!#REF!)</f>
        <v>#REF!</v>
      </c>
      <c r="I11" s="39" t="str">
        <f>IF(ISBLANK(TechData!J19),"",TechData!J19)</f>
        <v/>
      </c>
      <c r="J11" s="39" t="str">
        <f>IF(ISBLANK(TechData!K19),"",TechData!K19)</f>
        <v/>
      </c>
      <c r="K11" s="39" t="str">
        <f>IF(ISBLANK(TechData!L19),"",TechData!L19)</f>
        <v/>
      </c>
    </row>
    <row r="12" spans="1:15" x14ac:dyDescent="0.2">
      <c r="A12" s="38">
        <v>10</v>
      </c>
      <c r="B12" s="39" t="str">
        <f>IF(ISBLANK(TechData!D21),"",TechData!D21)</f>
        <v/>
      </c>
      <c r="C12" s="39" t="str">
        <f>IF(ISBLANK(TechData!E21),"",TechData!E21)</f>
        <v/>
      </c>
      <c r="D12" s="39" t="str">
        <f>IF(ISBLANK(TechData!F21),"",TechData!F21)</f>
        <v/>
      </c>
      <c r="E12" s="39" t="str">
        <f>IF(ISBLANK(TechData!G21),"",TechData!G21)</f>
        <v/>
      </c>
      <c r="F12" s="39" t="str">
        <f>IF(ISBLANK(TechData!H21),"",TechData!H21)</f>
        <v/>
      </c>
      <c r="G12" s="39" t="str">
        <f>IF(ISBLANK(TechData!I21),"",TechData!I21)</f>
        <v/>
      </c>
      <c r="H12" s="39" t="e">
        <f>IF(ISBLANK(TechData!#REF!),"",TechData!#REF!)</f>
        <v>#REF!</v>
      </c>
      <c r="I12" s="39" t="str">
        <f>IF(ISBLANK(TechData!J21),"",TechData!J21)</f>
        <v/>
      </c>
      <c r="J12" s="39" t="str">
        <f>IF(ISBLANK(TechData!K21),"",TechData!K21)</f>
        <v/>
      </c>
      <c r="K12" s="39" t="str">
        <f>IF(ISBLANK(TechData!L21),"",TechData!L21)</f>
        <v/>
      </c>
    </row>
    <row r="13" spans="1:15" x14ac:dyDescent="0.2">
      <c r="A13" s="38">
        <v>12</v>
      </c>
      <c r="B13" s="39" t="str">
        <f>IF(ISBLANK(TechData!D23),"",TechData!D23)</f>
        <v/>
      </c>
      <c r="C13" s="39" t="str">
        <f>IF(ISBLANK(TechData!E23),"",TechData!E23)</f>
        <v/>
      </c>
      <c r="D13" s="39" t="str">
        <f>IF(ISBLANK(TechData!F23),"",TechData!F23)</f>
        <v/>
      </c>
      <c r="E13" s="39" t="str">
        <f>IF(ISBLANK(TechData!G23),"",TechData!G23)</f>
        <v/>
      </c>
      <c r="F13" s="39" t="str">
        <f>IF(ISBLANK(TechData!H23),"",TechData!H23)</f>
        <v/>
      </c>
      <c r="G13" s="39" t="str">
        <f>IF(ISBLANK(TechData!I23),"",TechData!I23)</f>
        <v/>
      </c>
      <c r="H13" s="39" t="e">
        <f>IF(ISBLANK(TechData!#REF!),"",TechData!#REF!)</f>
        <v>#REF!</v>
      </c>
      <c r="I13" s="39" t="str">
        <f>IF(ISBLANK(TechData!J23),"",TechData!J23)</f>
        <v/>
      </c>
      <c r="J13" s="39" t="str">
        <f>IF(ISBLANK(TechData!K23),"",TechData!K23)</f>
        <v/>
      </c>
      <c r="K13" s="39" t="str">
        <f>IF(ISBLANK(TechData!L23),"",TechData!L23)</f>
        <v/>
      </c>
    </row>
    <row r="14" spans="1:15" x14ac:dyDescent="0.2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5" ht="15" x14ac:dyDescent="0.25">
      <c r="A15" s="37" t="s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5" x14ac:dyDescent="0.2">
      <c r="A16" s="38">
        <v>4</v>
      </c>
      <c r="B16" s="39" t="str">
        <f>IF(ISBLANK(TechData!D16),"",TechData!D16)</f>
        <v/>
      </c>
      <c r="C16" s="39" t="str">
        <f>IF(ISBLANK(TechData!E16),"",TechData!E16)</f>
        <v/>
      </c>
      <c r="D16" s="39" t="str">
        <f>IF(ISBLANK(TechData!F16),"",TechData!F16)</f>
        <v/>
      </c>
      <c r="E16" s="39" t="str">
        <f>IF(ISBLANK(TechData!G16),"",TechData!G16)</f>
        <v/>
      </c>
      <c r="F16" s="39" t="str">
        <f>IF(ISBLANK(TechData!H16),"",TechData!H16)</f>
        <v/>
      </c>
      <c r="G16" s="39" t="str">
        <f>IF(ISBLANK(TechData!I16),"",TechData!I16)</f>
        <v/>
      </c>
      <c r="H16" s="39" t="e">
        <f>IF(ISBLANK(TechData!#REF!),"",TechData!#REF!)</f>
        <v>#REF!</v>
      </c>
      <c r="I16" s="39" t="str">
        <f>IF(ISBLANK(TechData!J16),"",TechData!J16)</f>
        <v/>
      </c>
      <c r="J16" s="39" t="str">
        <f>IF(ISBLANK(TechData!K16),"",TechData!K16)</f>
        <v/>
      </c>
      <c r="K16" s="39" t="str">
        <f>IF(ISBLANK(TechData!L16),"",TechData!L16)</f>
        <v/>
      </c>
    </row>
    <row r="17" spans="1:11" x14ac:dyDescent="0.2">
      <c r="A17" s="38">
        <v>6</v>
      </c>
      <c r="B17" s="39" t="str">
        <f>IF(ISBLANK(TechData!D18),"",TechData!D18)</f>
        <v/>
      </c>
      <c r="C17" s="39" t="str">
        <f>IF(ISBLANK(TechData!E18),"",TechData!E18)</f>
        <v/>
      </c>
      <c r="D17" s="39" t="str">
        <f>IF(ISBLANK(TechData!F18),"",TechData!F18)</f>
        <v/>
      </c>
      <c r="E17" s="39" t="str">
        <f>IF(ISBLANK(TechData!G18),"",TechData!G18)</f>
        <v/>
      </c>
      <c r="F17" s="39" t="str">
        <f>IF(ISBLANK(TechData!H18),"",TechData!H18)</f>
        <v/>
      </c>
      <c r="G17" s="39" t="str">
        <f>IF(ISBLANK(TechData!I18),"",TechData!I18)</f>
        <v/>
      </c>
      <c r="H17" s="39" t="e">
        <f>IF(ISBLANK(TechData!#REF!),"",TechData!#REF!)</f>
        <v>#REF!</v>
      </c>
      <c r="I17" s="39" t="str">
        <f>IF(ISBLANK(TechData!J18),"",TechData!J18)</f>
        <v/>
      </c>
      <c r="J17" s="39" t="str">
        <f>IF(ISBLANK(TechData!K18),"",TechData!K18)</f>
        <v/>
      </c>
      <c r="K17" s="39" t="str">
        <f>IF(ISBLANK(TechData!L18),"",TechData!L18)</f>
        <v/>
      </c>
    </row>
    <row r="18" spans="1:11" x14ac:dyDescent="0.2">
      <c r="A18" s="38">
        <v>8</v>
      </c>
      <c r="B18" s="39" t="str">
        <f>IF(ISBLANK(TechData!D20),"",TechData!D20)</f>
        <v/>
      </c>
      <c r="C18" s="39" t="str">
        <f>IF(ISBLANK(TechData!E20),"",TechData!E20)</f>
        <v/>
      </c>
      <c r="D18" s="39" t="str">
        <f>IF(ISBLANK(TechData!F20),"",TechData!F20)</f>
        <v/>
      </c>
      <c r="E18" s="39" t="str">
        <f>IF(ISBLANK(TechData!G20),"",TechData!G20)</f>
        <v/>
      </c>
      <c r="F18" s="39" t="str">
        <f>IF(ISBLANK(TechData!H20),"",TechData!H20)</f>
        <v/>
      </c>
      <c r="G18" s="39" t="str">
        <f>IF(ISBLANK(TechData!I20),"",TechData!I20)</f>
        <v/>
      </c>
      <c r="H18" s="39" t="e">
        <f>IF(ISBLANK(TechData!#REF!),"",TechData!#REF!)</f>
        <v>#REF!</v>
      </c>
      <c r="I18" s="39" t="str">
        <f>IF(ISBLANK(TechData!J20),"",TechData!J20)</f>
        <v/>
      </c>
      <c r="J18" s="39" t="str">
        <f>IF(ISBLANK(TechData!K20),"",TechData!K20)</f>
        <v/>
      </c>
      <c r="K18" s="39" t="str">
        <f>IF(ISBLANK(TechData!L20),"",TechData!L20)</f>
        <v/>
      </c>
    </row>
    <row r="19" spans="1:11" x14ac:dyDescent="0.2">
      <c r="A19" s="38">
        <v>10</v>
      </c>
      <c r="B19" s="39" t="str">
        <f>IF(ISBLANK(TechData!D22),"",TechData!D22)</f>
        <v/>
      </c>
      <c r="C19" s="39" t="str">
        <f>IF(ISBLANK(TechData!E22),"",TechData!E22)</f>
        <v/>
      </c>
      <c r="D19" s="39" t="str">
        <f>IF(ISBLANK(TechData!F22),"",TechData!F22)</f>
        <v/>
      </c>
      <c r="E19" s="39" t="str">
        <f>IF(ISBLANK(TechData!G22),"",TechData!G22)</f>
        <v/>
      </c>
      <c r="F19" s="39" t="str">
        <f>IF(ISBLANK(TechData!H22),"",TechData!H22)</f>
        <v/>
      </c>
      <c r="G19" s="39" t="str">
        <f>IF(ISBLANK(TechData!I22),"",TechData!I22)</f>
        <v/>
      </c>
      <c r="H19" s="39" t="e">
        <f>IF(ISBLANK(TechData!#REF!),"",TechData!#REF!)</f>
        <v>#REF!</v>
      </c>
      <c r="I19" s="39" t="str">
        <f>IF(ISBLANK(TechData!J22),"",TechData!J22)</f>
        <v/>
      </c>
      <c r="J19" s="39" t="str">
        <f>IF(ISBLANK(TechData!K22),"",TechData!K22)</f>
        <v/>
      </c>
      <c r="K19" s="39" t="str">
        <f>IF(ISBLANK(TechData!L22),"",TechData!L22)</f>
        <v/>
      </c>
    </row>
    <row r="20" spans="1:11" x14ac:dyDescent="0.2">
      <c r="A20" s="38">
        <v>12</v>
      </c>
      <c r="B20" s="39" t="str">
        <f>IF(ISBLANK(TechData!D24),"",TechData!D24)</f>
        <v/>
      </c>
      <c r="C20" s="39" t="str">
        <f>IF(ISBLANK(TechData!E24),"",TechData!E24)</f>
        <v/>
      </c>
      <c r="D20" s="39" t="str">
        <f>IF(ISBLANK(TechData!F24),"",TechData!F24)</f>
        <v/>
      </c>
      <c r="E20" s="39" t="str">
        <f>IF(ISBLANK(TechData!G24),"",TechData!G24)</f>
        <v/>
      </c>
      <c r="F20" s="39" t="str">
        <f>IF(ISBLANK(TechData!H24),"",TechData!H24)</f>
        <v/>
      </c>
      <c r="G20" s="39" t="str">
        <f>IF(ISBLANK(TechData!I24),"",TechData!I24)</f>
        <v/>
      </c>
      <c r="H20" s="39" t="e">
        <f>IF(ISBLANK(TechData!#REF!),"",TechData!#REF!)</f>
        <v>#REF!</v>
      </c>
      <c r="I20" s="39" t="str">
        <f>IF(ISBLANK(TechData!J24),"",TechData!J24)</f>
        <v/>
      </c>
      <c r="J20" s="39" t="str">
        <f>IF(ISBLANK(TechData!K24),"",TechData!K24)</f>
        <v/>
      </c>
      <c r="K20" s="39" t="str">
        <f>IF(ISBLANK(TechData!L24),"",TechData!L24)</f>
        <v/>
      </c>
    </row>
    <row r="22" spans="1:11" x14ac:dyDescent="0.2">
      <c r="A22" s="41" t="s">
        <v>45</v>
      </c>
    </row>
    <row r="23" spans="1:11" x14ac:dyDescent="0.2">
      <c r="A23" s="38">
        <f>ABS(SelectionData!$C$5-SelectionData!$C$4)</f>
        <v>2</v>
      </c>
    </row>
    <row r="24" spans="1:11" x14ac:dyDescent="0.2">
      <c r="A24" s="38" t="s">
        <v>51</v>
      </c>
      <c r="B24" s="38" t="str">
        <f ca="1">IF(B9="","",IF($A$23&lt;4,4,IF($A$23&gt;12,10,OFFSET($A$9,MATCH($A$23,$A$9:$A$13)-1,0))))</f>
        <v/>
      </c>
      <c r="C24" s="38" t="str">
        <f t="shared" ref="C24:K24" ca="1" si="0">IF(C9="","",IF($A$23&lt;4,4,IF($A$23&gt;12,10,OFFSET($A$9,MATCH($A$23,$A$9:$A$13)-1,0))))</f>
        <v/>
      </c>
      <c r="D24" s="38" t="str">
        <f t="shared" ca="1" si="0"/>
        <v/>
      </c>
      <c r="E24" s="38" t="str">
        <f t="shared" ca="1" si="0"/>
        <v/>
      </c>
      <c r="F24" s="38" t="str">
        <f t="shared" ca="1" si="0"/>
        <v/>
      </c>
      <c r="G24" s="38" t="str">
        <f t="shared" ca="1" si="0"/>
        <v/>
      </c>
      <c r="H24" s="38" t="e">
        <f t="shared" ca="1" si="0"/>
        <v>#REF!</v>
      </c>
      <c r="I24" s="38" t="str">
        <f t="shared" ca="1" si="0"/>
        <v/>
      </c>
      <c r="J24" s="38" t="str">
        <f t="shared" ca="1" si="0"/>
        <v/>
      </c>
      <c r="K24" s="38" t="str">
        <f t="shared" ca="1" si="0"/>
        <v/>
      </c>
    </row>
    <row r="25" spans="1:11" x14ac:dyDescent="0.2">
      <c r="A25" s="38" t="s">
        <v>50</v>
      </c>
      <c r="B25" s="38" t="str">
        <f ca="1">IF(B9="","",IF($A$23&lt;4,6,IF($A$23&gt;12,12,OFFSET($A$9,MATCH($A$23,$A$9:$A$13),0))))</f>
        <v/>
      </c>
      <c r="C25" s="38" t="str">
        <f t="shared" ref="C25:K25" ca="1" si="1">IF(C9="","",IF($A$23&lt;4,6,IF($A$23&gt;12,12,OFFSET($A$9,MATCH($A$23,$A$9:$A$13),0))))</f>
        <v/>
      </c>
      <c r="D25" s="38" t="str">
        <f t="shared" ca="1" si="1"/>
        <v/>
      </c>
      <c r="E25" s="38" t="str">
        <f t="shared" ca="1" si="1"/>
        <v/>
      </c>
      <c r="F25" s="38" t="str">
        <f t="shared" ca="1" si="1"/>
        <v/>
      </c>
      <c r="G25" s="38" t="str">
        <f t="shared" ca="1" si="1"/>
        <v/>
      </c>
      <c r="H25" s="38" t="e">
        <f t="shared" ca="1" si="1"/>
        <v>#REF!</v>
      </c>
      <c r="I25" s="38" t="str">
        <f t="shared" ca="1" si="1"/>
        <v/>
      </c>
      <c r="J25" s="38" t="str">
        <f t="shared" ca="1" si="1"/>
        <v/>
      </c>
      <c r="K25" s="38" t="str">
        <f t="shared" ca="1" si="1"/>
        <v/>
      </c>
    </row>
    <row r="26" spans="1:11" x14ac:dyDescent="0.2">
      <c r="A26" s="38" t="s">
        <v>46</v>
      </c>
      <c r="B26" s="38" t="str">
        <f ca="1">IF(B9="","",IF($A$23&lt;4,B9,IF($A$23&gt;12,B12,OFFSET(B$9,MATCH($A$23,$A$9:$A$13)-1,0))))</f>
        <v/>
      </c>
      <c r="C26" s="38" t="str">
        <f t="shared" ref="C26:K26" ca="1" si="2">IF(C9="","",IF($A$23&lt;4,C9,IF($A$23&gt;12,C12,OFFSET(C$9,MATCH($A$23,$A$9:$A$13)-1,0))))</f>
        <v/>
      </c>
      <c r="D26" s="38" t="str">
        <f t="shared" ca="1" si="2"/>
        <v/>
      </c>
      <c r="E26" s="38" t="str">
        <f t="shared" ca="1" si="2"/>
        <v/>
      </c>
      <c r="F26" s="38" t="str">
        <f t="shared" ca="1" si="2"/>
        <v/>
      </c>
      <c r="G26" s="38" t="str">
        <f t="shared" ca="1" si="2"/>
        <v/>
      </c>
      <c r="H26" s="38" t="e">
        <f t="shared" ca="1" si="2"/>
        <v>#REF!</v>
      </c>
      <c r="I26" s="38" t="str">
        <f t="shared" ca="1" si="2"/>
        <v/>
      </c>
      <c r="J26" s="38" t="str">
        <f t="shared" ca="1" si="2"/>
        <v/>
      </c>
      <c r="K26" s="38" t="str">
        <f t="shared" ca="1" si="2"/>
        <v/>
      </c>
    </row>
    <row r="27" spans="1:11" x14ac:dyDescent="0.2">
      <c r="A27" s="38" t="s">
        <v>47</v>
      </c>
      <c r="B27" s="38" t="str">
        <f ca="1">IF(B9="","",IF($A$23&lt;4,B10,IF($A$23&gt;12,B13,OFFSET(B$9,MATCH($A$23,$A$9:$A$13),0))))</f>
        <v/>
      </c>
      <c r="C27" s="38" t="str">
        <f t="shared" ref="C27:K27" ca="1" si="3">IF(C9="","",IF($A$23&lt;4,C10,IF($A$23&gt;12,C13,OFFSET(C$9,MATCH($A$23,$A$9:$A$13),0))))</f>
        <v/>
      </c>
      <c r="D27" s="38" t="str">
        <f t="shared" ca="1" si="3"/>
        <v/>
      </c>
      <c r="E27" s="38" t="str">
        <f t="shared" ca="1" si="3"/>
        <v/>
      </c>
      <c r="F27" s="38" t="str">
        <f t="shared" ca="1" si="3"/>
        <v/>
      </c>
      <c r="G27" s="38" t="str">
        <f t="shared" ca="1" si="3"/>
        <v/>
      </c>
      <c r="H27" s="38" t="e">
        <f t="shared" ca="1" si="3"/>
        <v>#REF!</v>
      </c>
      <c r="I27" s="38" t="str">
        <f t="shared" ca="1" si="3"/>
        <v/>
      </c>
      <c r="J27" s="38" t="str">
        <f t="shared" ca="1" si="3"/>
        <v/>
      </c>
      <c r="K27" s="38" t="str">
        <f t="shared" ca="1" si="3"/>
        <v/>
      </c>
    </row>
    <row r="28" spans="1:11" x14ac:dyDescent="0.2">
      <c r="A28" s="38" t="s">
        <v>48</v>
      </c>
      <c r="B28" s="38" t="str">
        <f ca="1">IF(B16="","",IF($A$23&lt;4,B16,IF($A$23&gt;12,B19,OFFSET(B$16,MATCH($A$23,$A$16:$A$20)-1,0))))</f>
        <v/>
      </c>
      <c r="C28" s="38" t="str">
        <f t="shared" ref="C28:K28" ca="1" si="4">IF(C16="","",IF($A$23&lt;4,C16,IF($A$23&gt;12,C19,OFFSET(C$16,MATCH($A$23,$A$16:$A$20)-1,0))))</f>
        <v/>
      </c>
      <c r="D28" s="38" t="str">
        <f t="shared" ca="1" si="4"/>
        <v/>
      </c>
      <c r="E28" s="38" t="str">
        <f t="shared" ca="1" si="4"/>
        <v/>
      </c>
      <c r="F28" s="38" t="str">
        <f t="shared" ca="1" si="4"/>
        <v/>
      </c>
      <c r="G28" s="38" t="str">
        <f t="shared" ca="1" si="4"/>
        <v/>
      </c>
      <c r="H28" s="38" t="e">
        <f t="shared" ca="1" si="4"/>
        <v>#REF!</v>
      </c>
      <c r="I28" s="38" t="str">
        <f t="shared" ca="1" si="4"/>
        <v/>
      </c>
      <c r="J28" s="38" t="str">
        <f t="shared" ca="1" si="4"/>
        <v/>
      </c>
      <c r="K28" s="38" t="str">
        <f t="shared" ca="1" si="4"/>
        <v/>
      </c>
    </row>
    <row r="29" spans="1:11" x14ac:dyDescent="0.2">
      <c r="A29" s="38" t="s">
        <v>49</v>
      </c>
      <c r="B29" s="38" t="str">
        <f ca="1">IF(B16="","",IF($A$23&lt;4,B17,IF($A$23&gt;12,B20,OFFSET(B$16,MATCH($A$23,$A$16:$A$20),0))))</f>
        <v/>
      </c>
      <c r="C29" s="38" t="str">
        <f t="shared" ref="C29:K29" ca="1" si="5">IF(C16="","",IF($A$23&lt;4,C17,IF($A$23&gt;12,C20,OFFSET(C$16,MATCH($A$23,$A$16:$A$20),0))))</f>
        <v/>
      </c>
      <c r="D29" s="38" t="str">
        <f t="shared" ca="1" si="5"/>
        <v/>
      </c>
      <c r="E29" s="38" t="str">
        <f t="shared" ca="1" si="5"/>
        <v/>
      </c>
      <c r="F29" s="38" t="str">
        <f t="shared" ca="1" si="5"/>
        <v/>
      </c>
      <c r="G29" s="38" t="str">
        <f t="shared" ca="1" si="5"/>
        <v/>
      </c>
      <c r="H29" s="38" t="e">
        <f t="shared" ca="1" si="5"/>
        <v>#REF!</v>
      </c>
      <c r="I29" s="38" t="str">
        <f t="shared" ca="1" si="5"/>
        <v/>
      </c>
      <c r="J29" s="38" t="str">
        <f t="shared" ca="1" si="5"/>
        <v/>
      </c>
      <c r="K29" s="38" t="str">
        <f t="shared" ca="1" si="5"/>
        <v/>
      </c>
    </row>
  </sheetData>
  <sheetProtection algorithmName="SHA-512" hashValue="LibIqYRiGMWSv9ZmzB5CzV5rNdotWOafrGNPZ1wS2ZG9xSJ90Bogtdin9N38gic9bmHnMnC7yLGyuuNrulxZCA==" saltValue="XLcqE4BwAQo3G4ZmYeKNV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3" ma:contentTypeDescription="Een nieuw document maken." ma:contentTypeScope="" ma:versionID="2693037b40dbc0aba88f076a90625d11">
  <xsd:schema xmlns:xsd="http://www.w3.org/2001/XMLSchema" xmlns:xs="http://www.w3.org/2001/XMLSchema" xmlns:p="http://schemas.microsoft.com/office/2006/metadata/properties" xmlns:ns2="c7f60283-def7-45c8-be52-19224b596703" xmlns:ns3="bd92be4b-0569-4231-8051-a959b5c34410" targetNamespace="http://schemas.microsoft.com/office/2006/metadata/properties" ma:root="true" ma:fieldsID="132679c65db04140e8622df00b1d8308" ns2:_="" ns3:_="">
    <xsd:import namespace="c7f60283-def7-45c8-be52-19224b596703"/>
    <xsd:import namespace="bd92be4b-0569-4231-8051-a959b5c34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573c2d-6d88-44c3-a7aa-88974e2204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be4b-0569-4231-8051-a959b5c344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9f9c21-2630-41f5-b49d-0a4762a86870}" ma:internalName="TaxCatchAll" ma:showField="CatchAllData" ma:web="bd92be4b-0569-4231-8051-a959b5c3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f60283-def7-45c8-be52-19224b596703">
      <Terms xmlns="http://schemas.microsoft.com/office/infopath/2007/PartnerControls"/>
    </lcf76f155ced4ddcb4097134ff3c332f>
    <TaxCatchAll xmlns="bd92be4b-0569-4231-8051-a959b5c34410" xsi:nil="true"/>
  </documentManagement>
</p:properties>
</file>

<file path=customXml/itemProps1.xml><?xml version="1.0" encoding="utf-8"?>
<ds:datastoreItem xmlns:ds="http://schemas.openxmlformats.org/officeDocument/2006/customXml" ds:itemID="{DCFDB255-C2BB-4D9A-A07A-7479E2927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60283-def7-45c8-be52-19224b596703"/>
    <ds:schemaRef ds:uri="bd92be4b-0569-4231-8051-a959b5c34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C56220-EC55-4104-898F-B69EC3955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F3C2A-1663-4885-8251-9C91D2F86A55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c7f60283-def7-45c8-be52-19224b596703"/>
    <ds:schemaRef ds:uri="http://purl.org/dc/elements/1.1/"/>
    <ds:schemaRef ds:uri="http://schemas.microsoft.com/office/2006/metadata/properties"/>
    <ds:schemaRef ds:uri="bd92be4b-0569-4231-8051-a959b5c3441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2015-10-02T08:45:30Z</cp:lastPrinted>
  <dcterms:created xsi:type="dcterms:W3CDTF">2015-05-07T08:41:20Z</dcterms:created>
  <dcterms:modified xsi:type="dcterms:W3CDTF">2023-02-02T13:02:34Z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0x010100F4CD48654B54554390186499E0651E86</vt:lpwstr>
  </property>
  <property fmtid="{D5CDD505-2E9C-101B-9397-08002B2CF9AE}" pid="3" name="MediaServiceImageTags">
    <vt:lpwstr/>
  </property>
</Properties>
</file>