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erbo\Desktop\catalogus\Z600\"/>
    </mc:Choice>
  </mc:AlternateContent>
  <bookViews>
    <workbookView xWindow="0" yWindow="0" windowWidth="24000" windowHeight="9735"/>
  </bookViews>
  <sheets>
    <sheet name="SelectionData" sheetId="2" r:id="rId1"/>
    <sheet name="units" sheetId="5" state="hidden" r:id="rId2"/>
    <sheet name="TechData" sheetId="1" state="hidden" r:id="rId3"/>
    <sheet name="IntermediateCalcul" sheetId="3" state="hidden" r:id="rId4"/>
    <sheet name="CorrectionFactors" sheetId="4" state="hidden" r:id="rId5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L9" i="2"/>
  <c r="K9" i="2"/>
  <c r="G9" i="2"/>
  <c r="F9" i="2"/>
  <c r="E9" i="2"/>
  <c r="B16" i="2" l="1"/>
  <c r="B15" i="2"/>
  <c r="B5" i="2"/>
  <c r="J9" i="2" l="1"/>
  <c r="D9" i="2"/>
  <c r="I9" i="2"/>
  <c r="C9" i="2"/>
  <c r="K12" i="2" l="1"/>
  <c r="K2" i="1" l="1"/>
  <c r="K7" i="1" s="1"/>
  <c r="J13" i="2" s="1"/>
  <c r="L2" i="1"/>
  <c r="L7" i="1" s="1"/>
  <c r="K13" i="2" s="1"/>
  <c r="M2" i="1"/>
  <c r="M7" i="1" s="1"/>
  <c r="L13" i="2" s="1"/>
  <c r="K11" i="2"/>
  <c r="K10" i="2"/>
  <c r="J12" i="2"/>
  <c r="J2" i="1"/>
  <c r="J7" i="1" s="1"/>
  <c r="I13" i="2" s="1"/>
  <c r="J11" i="2"/>
  <c r="L10" i="2"/>
  <c r="J10" i="2"/>
  <c r="I11" i="2"/>
  <c r="L12" i="2"/>
  <c r="J11" i="1" l="1"/>
  <c r="I14" i="2" s="1"/>
  <c r="C10" i="2"/>
  <c r="D2" i="1"/>
  <c r="D7" i="1" s="1"/>
  <c r="C13" i="2" s="1"/>
  <c r="M11" i="1"/>
  <c r="L14" i="2" s="1"/>
  <c r="L11" i="2"/>
  <c r="N2" i="1"/>
  <c r="N7" i="1" s="1"/>
  <c r="M13" i="2" s="1"/>
  <c r="L11" i="1"/>
  <c r="K14" i="2" s="1"/>
  <c r="I10" i="2"/>
  <c r="K11" i="1"/>
  <c r="J14" i="2" s="1"/>
  <c r="I12" i="2"/>
  <c r="M11" i="2"/>
  <c r="M10" i="2"/>
  <c r="M12" i="2"/>
  <c r="F2" i="1"/>
  <c r="F7" i="1" s="1"/>
  <c r="E13" i="2" s="1"/>
  <c r="E10" i="2"/>
  <c r="E11" i="2"/>
  <c r="E12" i="2"/>
  <c r="F11" i="1" l="1"/>
  <c r="E14" i="2" s="1"/>
  <c r="F30" i="1"/>
  <c r="L30" i="1" s="1"/>
  <c r="F31" i="1"/>
  <c r="L31" i="1" s="1"/>
  <c r="F33" i="1"/>
  <c r="F34" i="1"/>
  <c r="D34" i="1"/>
  <c r="D31" i="1"/>
  <c r="D30" i="1"/>
  <c r="J30" i="1" s="1"/>
  <c r="D33" i="1"/>
  <c r="D11" i="1"/>
  <c r="N11" i="1"/>
  <c r="M14" i="2" s="1"/>
  <c r="D10" i="2"/>
  <c r="D11" i="2"/>
  <c r="D12" i="2"/>
  <c r="F10" i="2"/>
  <c r="F11" i="2"/>
  <c r="F12" i="2"/>
  <c r="G2" i="1"/>
  <c r="G7" i="1" s="1"/>
  <c r="F13" i="2" s="1"/>
  <c r="E2" i="1"/>
  <c r="E7" i="1" s="1"/>
  <c r="D13" i="2" s="1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L9" i="3"/>
  <c r="M9" i="3"/>
  <c r="N9" i="3"/>
  <c r="N26" i="3" s="1"/>
  <c r="O9" i="3"/>
  <c r="O26" i="3" s="1"/>
  <c r="P9" i="3"/>
  <c r="Q9" i="3"/>
  <c r="R9" i="3"/>
  <c r="R25" i="3" s="1"/>
  <c r="S9" i="3"/>
  <c r="S25" i="3" s="1"/>
  <c r="T9" i="3"/>
  <c r="T25" i="3" s="1"/>
  <c r="U9" i="3"/>
  <c r="V9" i="3"/>
  <c r="V26" i="3" s="1"/>
  <c r="W9" i="3"/>
  <c r="W27" i="3" s="1"/>
  <c r="X9" i="3"/>
  <c r="Y9" i="3"/>
  <c r="Z9" i="3"/>
  <c r="Z25" i="3" s="1"/>
  <c r="AA9" i="3"/>
  <c r="AA25" i="3" s="1"/>
  <c r="AB9" i="3"/>
  <c r="AC9" i="3"/>
  <c r="AD9" i="3"/>
  <c r="AD26" i="3" s="1"/>
  <c r="AE9" i="3"/>
  <c r="AE26" i="3" s="1"/>
  <c r="AF9" i="3"/>
  <c r="AG9" i="3"/>
  <c r="AH9" i="3"/>
  <c r="AH25" i="3" s="1"/>
  <c r="AI9" i="3"/>
  <c r="AI25" i="3" s="1"/>
  <c r="AJ9" i="3"/>
  <c r="AJ25" i="3" s="1"/>
  <c r="AK9" i="3"/>
  <c r="AL9" i="3"/>
  <c r="AL26" i="3" s="1"/>
  <c r="AM9" i="3"/>
  <c r="AM27" i="3" s="1"/>
  <c r="AN9" i="3"/>
  <c r="AO9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L16" i="3"/>
  <c r="L28" i="3" s="1"/>
  <c r="M16" i="3"/>
  <c r="M28" i="3" s="1"/>
  <c r="N16" i="3"/>
  <c r="N28" i="3" s="1"/>
  <c r="O16" i="3"/>
  <c r="O28" i="3" s="1"/>
  <c r="P16" i="3"/>
  <c r="P29" i="3" s="1"/>
  <c r="Q16" i="3"/>
  <c r="Q29" i="3" s="1"/>
  <c r="R16" i="3"/>
  <c r="S16" i="3"/>
  <c r="T16" i="3"/>
  <c r="T28" i="3" s="1"/>
  <c r="U16" i="3"/>
  <c r="U28" i="3" s="1"/>
  <c r="V16" i="3"/>
  <c r="W16" i="3"/>
  <c r="W28" i="3" s="1"/>
  <c r="X16" i="3"/>
  <c r="X29" i="3" s="1"/>
  <c r="Y16" i="3"/>
  <c r="Y29" i="3" s="1"/>
  <c r="Z16" i="3"/>
  <c r="AA16" i="3"/>
  <c r="AB16" i="3"/>
  <c r="AB28" i="3" s="1"/>
  <c r="AC16" i="3"/>
  <c r="AC28" i="3" s="1"/>
  <c r="AD16" i="3"/>
  <c r="AE16" i="3"/>
  <c r="AE28" i="3" s="1"/>
  <c r="AF16" i="3"/>
  <c r="AF29" i="3" s="1"/>
  <c r="AG16" i="3"/>
  <c r="AG29" i="3" s="1"/>
  <c r="AH16" i="3"/>
  <c r="AH28" i="3" s="1"/>
  <c r="AI16" i="3"/>
  <c r="AJ16" i="3"/>
  <c r="AJ28" i="3" s="1"/>
  <c r="AK16" i="3"/>
  <c r="AK28" i="3" s="1"/>
  <c r="AL16" i="3"/>
  <c r="AM16" i="3"/>
  <c r="AM28" i="3" s="1"/>
  <c r="AN16" i="3"/>
  <c r="AN29" i="3" s="1"/>
  <c r="AO16" i="3"/>
  <c r="AO29" i="3" s="1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N25" i="3"/>
  <c r="O25" i="3"/>
  <c r="N27" i="3"/>
  <c r="AD27" i="3"/>
  <c r="J33" i="1" l="1"/>
  <c r="C15" i="2"/>
  <c r="C16" i="2"/>
  <c r="L33" i="1"/>
  <c r="E16" i="2"/>
  <c r="E15" i="2"/>
  <c r="J31" i="1"/>
  <c r="J34" i="1"/>
  <c r="E11" i="1"/>
  <c r="E30" i="1"/>
  <c r="K30" i="1" s="1"/>
  <c r="E31" i="1"/>
  <c r="E33" i="1"/>
  <c r="E34" i="1"/>
  <c r="G11" i="1"/>
  <c r="G30" i="1"/>
  <c r="M30" i="1" s="1"/>
  <c r="G31" i="1"/>
  <c r="M31" i="1" s="1"/>
  <c r="G33" i="1"/>
  <c r="G34" i="1"/>
  <c r="G10" i="2"/>
  <c r="G11" i="2"/>
  <c r="G12" i="2"/>
  <c r="H2" i="1"/>
  <c r="H7" i="1" s="1"/>
  <c r="G13" i="2" s="1"/>
  <c r="C12" i="2"/>
  <c r="C11" i="2"/>
  <c r="AA26" i="3"/>
  <c r="Y28" i="3"/>
  <c r="AE27" i="3"/>
  <c r="W26" i="3"/>
  <c r="AO28" i="3"/>
  <c r="W25" i="3"/>
  <c r="Q28" i="3"/>
  <c r="N29" i="3"/>
  <c r="P28" i="3"/>
  <c r="AM26" i="3"/>
  <c r="AM25" i="3"/>
  <c r="AG28" i="3"/>
  <c r="AI26" i="3"/>
  <c r="S26" i="3"/>
  <c r="AE25" i="3"/>
  <c r="AF28" i="3"/>
  <c r="O27" i="3"/>
  <c r="AD25" i="3"/>
  <c r="AN28" i="3"/>
  <c r="X28" i="3"/>
  <c r="AL27" i="3"/>
  <c r="V27" i="3"/>
  <c r="R26" i="3"/>
  <c r="AL25" i="3"/>
  <c r="V25" i="3"/>
  <c r="O29" i="3"/>
  <c r="AH26" i="3"/>
  <c r="Z26" i="3"/>
  <c r="AM29" i="3"/>
  <c r="AH29" i="3"/>
  <c r="AJ26" i="3"/>
  <c r="T26" i="3"/>
  <c r="AE29" i="3"/>
  <c r="W29" i="3"/>
  <c r="AL28" i="3"/>
  <c r="AL29" i="3"/>
  <c r="AD28" i="3"/>
  <c r="AD29" i="3"/>
  <c r="Z28" i="3"/>
  <c r="Z29" i="3"/>
  <c r="V28" i="3"/>
  <c r="V29" i="3"/>
  <c r="R28" i="3"/>
  <c r="R29" i="3"/>
  <c r="AN25" i="3"/>
  <c r="AN26" i="3"/>
  <c r="AF25" i="3"/>
  <c r="AF26" i="3"/>
  <c r="AB25" i="3"/>
  <c r="AB26" i="3"/>
  <c r="X25" i="3"/>
  <c r="X26" i="3"/>
  <c r="P25" i="3"/>
  <c r="P26" i="3"/>
  <c r="L25" i="3"/>
  <c r="L26" i="3"/>
  <c r="AI28" i="3"/>
  <c r="AI29" i="3"/>
  <c r="AA28" i="3"/>
  <c r="AA29" i="3"/>
  <c r="S28" i="3"/>
  <c r="S29" i="3"/>
  <c r="AO25" i="3"/>
  <c r="AO26" i="3"/>
  <c r="AK25" i="3"/>
  <c r="AK26" i="3"/>
  <c r="AG25" i="3"/>
  <c r="AG26" i="3"/>
  <c r="AC25" i="3"/>
  <c r="AC26" i="3"/>
  <c r="Y25" i="3"/>
  <c r="Y26" i="3"/>
  <c r="U25" i="3"/>
  <c r="U26" i="3"/>
  <c r="Q25" i="3"/>
  <c r="Q26" i="3"/>
  <c r="M25" i="3"/>
  <c r="M26" i="3"/>
  <c r="AK29" i="3"/>
  <c r="AC29" i="3"/>
  <c r="U29" i="3"/>
  <c r="M29" i="3"/>
  <c r="AI27" i="3"/>
  <c r="AA27" i="3"/>
  <c r="S27" i="3"/>
  <c r="AJ29" i="3"/>
  <c r="AB29" i="3"/>
  <c r="T29" i="3"/>
  <c r="L29" i="3"/>
  <c r="AH27" i="3"/>
  <c r="Z27" i="3"/>
  <c r="R27" i="3"/>
  <c r="AO27" i="3"/>
  <c r="AK27" i="3"/>
  <c r="AG27" i="3"/>
  <c r="AC27" i="3"/>
  <c r="Y27" i="3"/>
  <c r="U27" i="3"/>
  <c r="Q27" i="3"/>
  <c r="M27" i="3"/>
  <c r="AN27" i="3"/>
  <c r="AJ27" i="3"/>
  <c r="AF27" i="3"/>
  <c r="AB27" i="3"/>
  <c r="X27" i="3"/>
  <c r="T27" i="3"/>
  <c r="P27" i="3"/>
  <c r="L27" i="3"/>
  <c r="M33" i="1" l="1"/>
  <c r="F15" i="2"/>
  <c r="F16" i="2"/>
  <c r="K33" i="1"/>
  <c r="D16" i="2"/>
  <c r="D15" i="2"/>
  <c r="I16" i="2"/>
  <c r="I15" i="2"/>
  <c r="K16" i="2"/>
  <c r="K15" i="2"/>
  <c r="L34" i="1"/>
  <c r="M34" i="1"/>
  <c r="K31" i="1"/>
  <c r="H11" i="1"/>
  <c r="H30" i="1"/>
  <c r="N30" i="1" s="1"/>
  <c r="H31" i="1"/>
  <c r="H33" i="1"/>
  <c r="H34" i="1"/>
  <c r="F14" i="2"/>
  <c r="D14" i="2"/>
  <c r="C14" i="2"/>
  <c r="B5" i="4"/>
  <c r="B2" i="4"/>
  <c r="B9" i="3"/>
  <c r="N33" i="1" l="1"/>
  <c r="G16" i="2"/>
  <c r="G15" i="2"/>
  <c r="J16" i="2"/>
  <c r="L16" i="2"/>
  <c r="L15" i="2"/>
  <c r="K34" i="1"/>
  <c r="J15" i="2" s="1"/>
  <c r="N31" i="1"/>
  <c r="N34" i="1"/>
  <c r="B26" i="3"/>
  <c r="E23" i="2"/>
  <c r="G14" i="2"/>
  <c r="B27" i="3"/>
  <c r="B24" i="3"/>
  <c r="B25" i="3"/>
  <c r="M16" i="2" l="1"/>
  <c r="M15" i="2"/>
  <c r="M26" i="2" s="1"/>
  <c r="J26" i="2"/>
  <c r="J22" i="2"/>
  <c r="J25" i="2"/>
  <c r="J24" i="2"/>
  <c r="J23" i="2"/>
  <c r="J20" i="2"/>
  <c r="J21" i="2"/>
  <c r="L21" i="2"/>
  <c r="L25" i="2"/>
  <c r="L20" i="2"/>
  <c r="L24" i="2"/>
  <c r="L23" i="2"/>
  <c r="L22" i="2"/>
  <c r="L26" i="2"/>
  <c r="K22" i="2"/>
  <c r="K25" i="2"/>
  <c r="K23" i="2"/>
  <c r="K21" i="2"/>
  <c r="K26" i="2"/>
  <c r="K24" i="2"/>
  <c r="K20" i="2"/>
  <c r="I25" i="2"/>
  <c r="I21" i="2"/>
  <c r="I24" i="2"/>
  <c r="I26" i="2"/>
  <c r="I20" i="2"/>
  <c r="I22" i="2"/>
  <c r="E21" i="2"/>
  <c r="E25" i="2"/>
  <c r="E22" i="2"/>
  <c r="I23" i="2"/>
  <c r="E24" i="2"/>
  <c r="E20" i="2"/>
  <c r="E26" i="2"/>
  <c r="C26" i="2"/>
  <c r="C23" i="2"/>
  <c r="C22" i="2"/>
  <c r="C25" i="2"/>
  <c r="C24" i="2"/>
  <c r="C21" i="2"/>
  <c r="C20" i="2"/>
  <c r="F22" i="2"/>
  <c r="F26" i="2"/>
  <c r="F23" i="2"/>
  <c r="F20" i="2"/>
  <c r="F24" i="2"/>
  <c r="F21" i="2"/>
  <c r="F25" i="2"/>
  <c r="D22" i="2"/>
  <c r="D26" i="2"/>
  <c r="D23" i="2"/>
  <c r="D20" i="2"/>
  <c r="D24" i="2"/>
  <c r="D21" i="2"/>
  <c r="D25" i="2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M23" i="2" l="1"/>
  <c r="M20" i="2"/>
  <c r="M22" i="2"/>
  <c r="M24" i="2"/>
  <c r="M25" i="2"/>
  <c r="M21" i="2"/>
  <c r="G23" i="2"/>
  <c r="G21" i="2"/>
  <c r="G20" i="2"/>
  <c r="G25" i="2"/>
  <c r="G26" i="2"/>
  <c r="G24" i="2"/>
  <c r="G22" i="2"/>
  <c r="H26" i="3"/>
  <c r="H27" i="3"/>
  <c r="H25" i="3"/>
  <c r="H24" i="3"/>
  <c r="D24" i="3"/>
  <c r="D26" i="3"/>
  <c r="D27" i="3"/>
  <c r="D25" i="3"/>
  <c r="H28" i="3"/>
  <c r="H29" i="3"/>
  <c r="D28" i="3"/>
  <c r="D29" i="3"/>
  <c r="K26" i="3"/>
  <c r="K27" i="3"/>
  <c r="K25" i="3"/>
  <c r="K24" i="3"/>
  <c r="G26" i="3"/>
  <c r="G27" i="3"/>
  <c r="G25" i="3"/>
  <c r="G24" i="3"/>
  <c r="C26" i="3"/>
  <c r="C27" i="3"/>
  <c r="C25" i="3"/>
  <c r="C24" i="3"/>
  <c r="K28" i="3"/>
  <c r="K29" i="3"/>
  <c r="G28" i="3"/>
  <c r="G29" i="3"/>
  <c r="C28" i="3"/>
  <c r="C29" i="3"/>
  <c r="J27" i="3"/>
  <c r="J25" i="3"/>
  <c r="J24" i="3"/>
  <c r="J26" i="3"/>
  <c r="F27" i="3"/>
  <c r="F25" i="3"/>
  <c r="F24" i="3"/>
  <c r="F26" i="3"/>
  <c r="B28" i="3"/>
  <c r="B29" i="3"/>
  <c r="J28" i="3"/>
  <c r="J29" i="3"/>
  <c r="F28" i="3"/>
  <c r="F29" i="3"/>
  <c r="I24" i="3"/>
  <c r="I26" i="3"/>
  <c r="I27" i="3"/>
  <c r="I25" i="3"/>
  <c r="I28" i="3"/>
  <c r="I29" i="3"/>
  <c r="E29" i="3"/>
  <c r="E26" i="3"/>
  <c r="E24" i="3"/>
  <c r="E27" i="3"/>
  <c r="E28" i="3"/>
  <c r="E25" i="3"/>
</calcChain>
</file>

<file path=xl/sharedStrings.xml><?xml version="1.0" encoding="utf-8"?>
<sst xmlns="http://schemas.openxmlformats.org/spreadsheetml/2006/main" count="151" uniqueCount="80">
  <si>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</si>
  <si>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</si>
  <si>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</si>
  <si>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</si>
  <si>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</si>
  <si>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</si>
  <si>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</si>
  <si>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</si>
  <si>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</si>
  <si>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</si>
  <si>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</si>
  <si>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</si>
  <si>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</si>
  <si>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</si>
  <si>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</si>
  <si>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</si>
  <si>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</si>
  <si>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</si>
  <si>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</si>
  <si>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</si>
  <si>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</si>
  <si>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</si>
  <si>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</si>
  <si>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</si>
  <si>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</si>
  <si>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</si>
  <si>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</si>
  <si>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</si>
  <si>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</si>
  <si>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</si>
  <si>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</si>
  <si>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</si>
  <si>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</si>
  <si>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</si>
  <si>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</si>
  <si>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</si>
  <si>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</si>
  <si>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</si>
  <si>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</si>
  <si>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</si>
  <si>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</si>
  <si>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</si>
  <si>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</si>
  <si>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</si>
  <si>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</si>
  <si>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</si>
  <si>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</si>
  <si>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</si>
  <si>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</si>
  <si>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</si>
  <si>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</si>
  <si>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diffuser length</t>
  </si>
  <si>
    <t>[mm]</t>
  </si>
  <si>
    <t>Noise correction - diffuser length</t>
  </si>
  <si>
    <t>cNR</t>
  </si>
  <si>
    <t>Throw correction - diffuser length</t>
  </si>
  <si>
    <r>
      <t>cK</t>
    </r>
    <r>
      <rPr>
        <vertAlign val="subscript"/>
        <sz val="11"/>
        <color theme="1"/>
        <rFont val="Calibri"/>
        <family val="2"/>
        <scheme val="minor"/>
      </rPr>
      <t>1</t>
    </r>
  </si>
  <si>
    <t>1000 mm</t>
  </si>
  <si>
    <t>angle air supply [°]</t>
  </si>
  <si>
    <t>K1 multiplicative correction factor - no Coanda [-]</t>
  </si>
  <si>
    <t>correction for angle deflection lamellae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</si>
  <si>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[multiplication]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</si>
  <si>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[addition]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</si>
  <si>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[multiplication]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</si>
  <si>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[multiplication]</t>
    </r>
  </si>
  <si>
    <t>15°</t>
  </si>
  <si>
    <t>total pressure loss</t>
  </si>
  <si>
    <t>diffuser height, H</t>
  </si>
  <si>
    <t>A600</t>
  </si>
  <si>
    <t>A620</t>
  </si>
  <si>
    <t>dB(A)</t>
  </si>
  <si>
    <t>NR</t>
  </si>
  <si>
    <t>room attenuation</t>
  </si>
  <si>
    <t>acoustics unit</t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</si>
  <si>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</si>
  <si>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[m/s]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</si>
  <si>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</si>
  <si>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t>Z600</t>
  </si>
  <si>
    <t>Z620</t>
  </si>
  <si>
    <r>
      <t xml:space="preserve">50 mm </t>
    </r>
    <r>
      <rPr>
        <b/>
        <sz val="10"/>
        <color theme="1"/>
        <rFont val="Symbol"/>
        <family val="1"/>
        <charset val="2"/>
      </rPr>
      <t>£</t>
    </r>
    <r>
      <rPr>
        <b/>
        <sz val="8.5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H</t>
    </r>
    <r>
      <rPr>
        <b/>
        <sz val="8.5"/>
        <color theme="1"/>
        <rFont val="Calibri"/>
        <family val="2"/>
      </rPr>
      <t xml:space="preserve"> </t>
    </r>
    <r>
      <rPr>
        <b/>
        <sz val="10"/>
        <color theme="1"/>
        <rFont val="Symbol"/>
        <family val="1"/>
        <charset val="2"/>
      </rPr>
      <t>£</t>
    </r>
    <r>
      <rPr>
        <b/>
        <sz val="7.25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300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</si>
</sst>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"/>
    <numFmt numFmtId="167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Symbol"/>
      <family val="1"/>
      <charset val="2"/>
    </font>
    <font>
      <b/>
      <sz val="8.5"/>
      <color theme="1"/>
      <name val="Calibri"/>
      <family val="2"/>
    </font>
    <font>
      <b/>
      <sz val="7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2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3" xfId="0" applyFont="1" applyFill="1" applyBorder="1"/>
    <xf numFmtId="164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164" fontId="9" fillId="0" borderId="5" xfId="0" applyNumberFormat="1" applyFont="1" applyBorder="1" applyAlignment="1">
      <alignment horizontal="center" vertical="center"/>
    </xf>
    <xf numFmtId="0" fontId="9" fillId="0" borderId="1" xfId="0" applyFont="1" applyBorder="1"/>
    <xf numFmtId="164" fontId="9" fillId="2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/>
    <xf numFmtId="0" fontId="12" fillId="2" borderId="1" xfId="0" applyFont="1" applyFill="1" applyBorder="1"/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left"/>
    </xf>
    <xf numFmtId="9" fontId="8" fillId="2" borderId="1" xfId="0" quotePrefix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9" xfId="0" applyFont="1" applyFill="1" applyBorder="1" applyAlignment="1"/>
    <xf numFmtId="0" fontId="9" fillId="0" borderId="13" xfId="0" applyFont="1" applyBorder="1" applyAlignment="1">
      <alignment horizontal="center"/>
    </xf>
    <xf numFmtId="0" fontId="1" fillId="2" borderId="2" xfId="0" applyFont="1" applyFill="1" applyBorder="1" applyAlignment="1"/>
    <xf numFmtId="0" fontId="1" fillId="2" borderId="7" xfId="0" applyFont="1" applyFill="1" applyBorder="1" applyAlignment="1"/>
    <xf numFmtId="0" fontId="1" fillId="0" borderId="4" xfId="0" applyFont="1" applyBorder="1"/>
    <xf numFmtId="0" fontId="1" fillId="2" borderId="8" xfId="0" applyFont="1" applyFill="1" applyBorder="1"/>
    <xf numFmtId="0" fontId="18" fillId="2" borderId="7" xfId="0" applyFont="1" applyFill="1" applyBorder="1" applyAlignment="1">
      <alignment horizontal="right"/>
    </xf>
    <xf numFmtId="0" fontId="1" fillId="2" borderId="6" xfId="0" applyFont="1" applyFill="1" applyBorder="1"/>
    <xf numFmtId="0" fontId="18" fillId="2" borderId="11" xfId="0" applyFont="1" applyFill="1" applyBorder="1" applyAlignment="1">
      <alignment horizontal="right"/>
    </xf>
    <xf numFmtId="0" fontId="9" fillId="3" borderId="1" xfId="0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85" zoomScaleNormal="85" workbookViewId="0">
      <selection activeCell="F2" sqref="F2"/>
    </sheetView>
  </sheetViews>
  <sheetFormatPr defaultRowHeight="15" x14ac:dyDescent="0.25"/>
  <cols>
    <col min="1" max="1" width="26.5703125" customWidth="1"/>
    <col min="2" max="2" width="10.85546875" bestFit="1" customWidth="1"/>
    <col min="3" max="7" width="13.5703125" customWidth="1"/>
    <col min="9" max="13" width="12.5703125" customWidth="1"/>
  </cols>
  <sheetData>
    <row r="1" spans="1:13" ht="21" x14ac:dyDescent="0.35">
      <c r="A1" s="6" t="s">
        <v>11</v>
      </c>
    </row>
    <row r="2" spans="1:13" s="57" customFormat="1" ht="12.75" x14ac:dyDescent="0.2">
      <c r="A2" s="55" t="s">
        <v>17</v>
      </c>
      <c r="B2" s="56" t="s">
        <v>12</v>
      </c>
      <c r="C2" s="78">
        <v>520</v>
      </c>
      <c r="E2" s="62"/>
    </row>
    <row r="3" spans="1:13" s="57" customFormat="1" ht="12.75" x14ac:dyDescent="0.2">
      <c r="A3" s="55" t="s">
        <v>51</v>
      </c>
      <c r="B3" s="56" t="s">
        <v>52</v>
      </c>
      <c r="C3" s="78">
        <v>900</v>
      </c>
    </row>
    <row r="4" spans="1:13" s="57" customFormat="1" ht="12.75" x14ac:dyDescent="0.2">
      <c r="A4" s="55" t="s">
        <v>67</v>
      </c>
      <c r="B4" s="56" t="s">
        <v>52</v>
      </c>
      <c r="C4" s="78">
        <v>150</v>
      </c>
      <c r="D4" s="62" t="s">
        <v>79</v>
      </c>
    </row>
    <row r="5" spans="1:13" s="57" customFormat="1" ht="12.75" x14ac:dyDescent="0.2">
      <c r="A5" s="55" t="s">
        <v>72</v>
      </c>
      <c r="B5" s="56" t="str">
        <f>CONCATENATE("[",C6,"]")</f>
        <v>[dB(A)]</v>
      </c>
      <c r="C5" s="78">
        <v>8</v>
      </c>
    </row>
    <row r="6" spans="1:13" s="57" customFormat="1" ht="12.75" x14ac:dyDescent="0.2">
      <c r="A6" s="55" t="s">
        <v>73</v>
      </c>
      <c r="B6" s="56"/>
      <c r="C6" s="78" t="s">
        <v>70</v>
      </c>
    </row>
    <row r="7" spans="1:13" s="57" customFormat="1" ht="12.75" x14ac:dyDescent="0.2"/>
    <row r="8" spans="1:13" s="57" customFormat="1" ht="12.75" x14ac:dyDescent="0.2">
      <c r="B8" s="58" t="s">
        <v>20</v>
      </c>
      <c r="C8" s="27" t="s">
        <v>77</v>
      </c>
      <c r="D8" s="27" t="s">
        <v>77</v>
      </c>
      <c r="E8" s="27" t="s">
        <v>77</v>
      </c>
      <c r="F8" s="27" t="s">
        <v>77</v>
      </c>
      <c r="G8" s="27" t="s">
        <v>77</v>
      </c>
      <c r="I8" s="27" t="s">
        <v>78</v>
      </c>
      <c r="J8" s="27" t="s">
        <v>78</v>
      </c>
      <c r="K8" s="27" t="s">
        <v>78</v>
      </c>
      <c r="L8" s="27" t="s">
        <v>78</v>
      </c>
      <c r="M8" s="27" t="s">
        <v>78</v>
      </c>
    </row>
    <row r="9" spans="1:13" s="57" customFormat="1" ht="12.75" x14ac:dyDescent="0.2">
      <c r="B9" s="58" t="s">
        <v>21</v>
      </c>
      <c r="C9" s="27">
        <f>IF(E9="","",IF(E9-100&lt;50,"",E9-100))</f>
        <v>50</v>
      </c>
      <c r="D9" s="27">
        <f>IF(E9="","",IF(E9-50&lt;50,"",E9-50))</f>
        <v>100</v>
      </c>
      <c r="E9" s="27">
        <f>IF(OR($C$4&lt;50,$C$4&gt;300),"",$C$4-MOD($C$4,12.5))</f>
        <v>150</v>
      </c>
      <c r="F9" s="27">
        <f>IF(E9="","",IF(E9+50&gt;300,"",E9+50))</f>
        <v>200</v>
      </c>
      <c r="G9" s="28">
        <f>IF(E9="","",IF(E9+100&gt;300,"",F9+50))</f>
        <v>250</v>
      </c>
      <c r="I9" s="27">
        <f>IF(K9="","",IF(K9-100&lt;50,"",K9-100))</f>
        <v>50</v>
      </c>
      <c r="J9" s="27">
        <f>IF(K9="","",IF(K9-50&lt;50,"",K9-50))</f>
        <v>100</v>
      </c>
      <c r="K9" s="27">
        <f>IF(OR($C$4&lt;50,$C$4&gt;300),"",$C$4-MOD($C$4,12.5))</f>
        <v>150</v>
      </c>
      <c r="L9" s="27">
        <f>IF(K9="","",IF(K9+50&gt;300,"",K9+50))</f>
        <v>200</v>
      </c>
      <c r="M9" s="28">
        <f>IF(K9="","",IF(K9+100&gt;300,"",L9+50))</f>
        <v>250</v>
      </c>
    </row>
    <row r="10" spans="1:13" s="57" customFormat="1" ht="12.75" x14ac:dyDescent="0.2">
      <c r="B10" s="58" t="s">
        <v>22</v>
      </c>
      <c r="C10" s="27" t="str">
        <f>IF(C9="","",IF(ISBLANK(TechData!D3),"",CONCATENATE($C$3," mm")))</f>
        <v>900 mm</v>
      </c>
      <c r="D10" s="27" t="str">
        <f>IF(D9="","",IF(ISBLANK(TechData!E3),"",CONCATENATE($C$3," mm")))</f>
        <v>900 mm</v>
      </c>
      <c r="E10" s="27" t="str">
        <f>IF(E9="","",IF(ISBLANK(TechData!F3),"",CONCATENATE($C$3," mm")))</f>
        <v>900 mm</v>
      </c>
      <c r="F10" s="27" t="str">
        <f>IF(F9="","",IF(ISBLANK(TechData!G3),"",CONCATENATE($C$3," mm")))</f>
        <v>900 mm</v>
      </c>
      <c r="G10" s="28" t="str">
        <f>IF(G9="","",IF(ISBLANK(TechData!H3),"",CONCATENATE($C$3," mm")))</f>
        <v>900 mm</v>
      </c>
      <c r="I10" s="27" t="str">
        <f>IF(I9="","",IF(ISBLANK(TechData!J3),"",CONCATENATE($C$3," mm")))</f>
        <v>900 mm</v>
      </c>
      <c r="J10" s="27" t="str">
        <f>IF(J9="","",IF(ISBLANK(TechData!K3),"",CONCATENATE($C$3," mm")))</f>
        <v>900 mm</v>
      </c>
      <c r="K10" s="27" t="str">
        <f>IF(K9="","",IF(ISBLANK(TechData!L3),"",CONCATENATE($C$3," mm")))</f>
        <v>900 mm</v>
      </c>
      <c r="L10" s="27" t="str">
        <f>IF(L9="","",IF(ISBLANK(TechData!M3),"",CONCATENATE($C$3," mm")))</f>
        <v>900 mm</v>
      </c>
      <c r="M10" s="28" t="str">
        <f>IF(M9="","",IF(ISBLANK(TechData!N3),"",CONCATENATE($C$3," mm")))</f>
        <v>900 mm</v>
      </c>
    </row>
    <row r="11" spans="1:13" s="57" customFormat="1" ht="12.75" x14ac:dyDescent="0.2">
      <c r="B11" s="58" t="s">
        <v>23</v>
      </c>
      <c r="C11" s="27" t="str">
        <f>IF(C9="","",IF(ISBLANK(TechData!D4),"",TechData!D4))</f>
        <v/>
      </c>
      <c r="D11" s="27" t="str">
        <f>IF(D9="","",IF(ISBLANK(TechData!E4),"",TechData!E4))</f>
        <v/>
      </c>
      <c r="E11" s="27" t="str">
        <f>IF(E9="","",IF(ISBLANK(TechData!F4),"",TechData!F4))</f>
        <v/>
      </c>
      <c r="F11" s="27" t="str">
        <f>IF(F9="","",IF(ISBLANK(TechData!G4),"",TechData!G4))</f>
        <v/>
      </c>
      <c r="G11" s="28" t="str">
        <f>IF(G9="","",IF(ISBLANK(TechData!H4),"",TechData!H4))</f>
        <v/>
      </c>
      <c r="I11" s="27" t="str">
        <f>IF(I9="","",IF(ISBLANK(TechData!J4),"",TechData!J4))</f>
        <v/>
      </c>
      <c r="J11" s="27" t="str">
        <f>IF(J9="","",IF(ISBLANK(TechData!K4),"",TechData!K4))</f>
        <v/>
      </c>
      <c r="K11" s="27" t="str">
        <f>IF(K9="","",IF(ISBLANK(TechData!L4),"",TechData!L4))</f>
        <v/>
      </c>
      <c r="L11" s="27" t="str">
        <f>IF(L9="","",IF(ISBLANK(TechData!M4),"",TechData!M4))</f>
        <v/>
      </c>
      <c r="M11" s="28" t="str">
        <f>IF(M9="","",IF(ISBLANK(TechData!N4),"",TechData!N4))</f>
        <v/>
      </c>
    </row>
    <row r="12" spans="1:13" s="57" customFormat="1" ht="12.75" x14ac:dyDescent="0.2">
      <c r="B12" s="58" t="s">
        <v>24</v>
      </c>
      <c r="C12" s="27" t="str">
        <f>IF(C9="","",IF(ISBLANK(TechData!D5),"",TechData!D5))</f>
        <v/>
      </c>
      <c r="D12" s="27" t="str">
        <f>IF(D9="","",IF(ISBLANK(TechData!E5),"",TechData!E5))</f>
        <v/>
      </c>
      <c r="E12" s="27" t="str">
        <f>IF(E9="","",IF(ISBLANK(TechData!F5),"",TechData!F5))</f>
        <v/>
      </c>
      <c r="F12" s="27" t="str">
        <f>IF(F9="","",IF(ISBLANK(TechData!G5),"",TechData!G5))</f>
        <v/>
      </c>
      <c r="G12" s="28" t="str">
        <f>IF(G9="","",IF(ISBLANK(TechData!H5),"",TechData!H5))</f>
        <v/>
      </c>
      <c r="I12" s="27" t="str">
        <f>IF(I9="","",IF(ISBLANK(TechData!J5),"",TechData!J5))</f>
        <v/>
      </c>
      <c r="J12" s="27" t="str">
        <f>IF(J9="","",IF(ISBLANK(TechData!K5),"",TechData!K5))</f>
        <v/>
      </c>
      <c r="K12" s="27" t="str">
        <f>IF(K9="","",IF(ISBLANK(TechData!L5),"",TechData!L5))</f>
        <v/>
      </c>
      <c r="L12" s="27" t="str">
        <f>IF(L9="","",IF(ISBLANK(TechData!M5),"",TechData!M5))</f>
        <v/>
      </c>
      <c r="M12" s="28" t="str">
        <f>IF(M9="","",IF(ISBLANK(TechData!N5),"",TechData!N5))</f>
        <v/>
      </c>
    </row>
    <row r="13" spans="1:13" s="57" customFormat="1" ht="14.25" x14ac:dyDescent="0.25">
      <c r="A13" s="59" t="s">
        <v>74</v>
      </c>
      <c r="B13" s="56" t="s">
        <v>75</v>
      </c>
      <c r="C13" s="61">
        <f>IF(C9="","",($C$2/$C$3*1000)/3600/TechData!D7)</f>
        <v>9.9653029936254267</v>
      </c>
      <c r="D13" s="61">
        <f>IF(D9="","",($C$2/$C$3*1000)/3600/TechData!E7)</f>
        <v>3.6739550795775688</v>
      </c>
      <c r="E13" s="61">
        <f>IF(E9="","",($C$2/$C$3*1000)/3600/TechData!F7)</f>
        <v>2.2521290369640932</v>
      </c>
      <c r="F13" s="61">
        <f>IF(F9="","",($C$2/$C$3*1000)/3600/TechData!G7)</f>
        <v>1.6237394654150068</v>
      </c>
      <c r="G13" s="61">
        <f>IF(G9="","",($C$2/$C$3*1000)/3600/TechData!H7)</f>
        <v>1.2695181998540312</v>
      </c>
      <c r="I13" s="61">
        <f>IF(I9="","",($C$2/$C$3*1000)/3600/TechData!J7)</f>
        <v>10.489792624868871</v>
      </c>
      <c r="J13" s="61">
        <f>IF(J9="","",($C$2/$C$3*1000)/3600/TechData!K7)</f>
        <v>3.8673211363974405</v>
      </c>
      <c r="K13" s="61">
        <f>IF(K9="","",($C$2/$C$3*1000)/3600/TechData!L7)</f>
        <v>2.37066214417273</v>
      </c>
      <c r="L13" s="61">
        <f>IF(L9="","",($C$2/$C$3*1000)/3600/TechData!M7)</f>
        <v>1.7091994372789547</v>
      </c>
      <c r="M13" s="61">
        <f>IF(M9="","",($C$2/$C$3*1000)/3600/TechData!N7)</f>
        <v>1.3363349472147696</v>
      </c>
    </row>
    <row r="14" spans="1:13" s="57" customFormat="1" ht="14.25" x14ac:dyDescent="0.25">
      <c r="A14" s="59" t="s">
        <v>48</v>
      </c>
      <c r="B14" s="56" t="s">
        <v>13</v>
      </c>
      <c r="C14" s="60">
        <f>IF(C9="","",IF(C8="","",IF(ISBLANK(TechData!D11),"-",IF(((SelectionData!$C$2/$C$3*1000)/TechData!D11)^(1/TechData!D12)&lt;1,"&lt;1",((SelectionData!$C$2/$C$3*1000)/TechData!D11)^(1/TechData!D12)))))</f>
        <v>78.087279385814426</v>
      </c>
      <c r="D14" s="60">
        <f>IF(D9="","",IF(D8="","",IF(ISBLANK(TechData!E11),"-",IF(((SelectionData!$C$2/$C$3*1000)/TechData!E11)^(1/TechData!E12)&lt;1,"&lt;1",((SelectionData!$C$2/$C$3*1000)/TechData!E11)^(1/TechData!E12)))))</f>
        <v>2.1598294502148598</v>
      </c>
      <c r="E14" s="60">
        <f>IF(E9="","",IF(E8="","",IF(ISBLANK(TechData!F11),"-",IF(((SelectionData!$C$2/$C$3*1000)/TechData!F11)^(1/TechData!F12)&lt;1,"&lt;1",((SelectionData!$C$2/$C$3*1000)/TechData!F11)^(1/TechData!F12)))))</f>
        <v>1.3031628675370879</v>
      </c>
      <c r="F14" s="60">
        <f>IF(F9="","",IF(F8="","",IF(ISBLANK(TechData!G11),"-",IF(((SelectionData!$C$2/$C$3*1000)/TechData!G11)^(1/TechData!G12)&lt;1,"&lt;1",((SelectionData!$C$2/$C$3*1000)/TechData!G11)^(1/TechData!G12)))))</f>
        <v>1.1000082787068508</v>
      </c>
      <c r="G14" s="60">
        <f>IF(G9="","",IF(G8="","",IF(ISBLANK(TechData!H11),"-",IF(((SelectionData!$C$2/$C$3*1000)/TechData!H11)^(1/TechData!H12)&lt;1,"&lt;1",((SelectionData!$C$2/$C$3*1000)/TechData!H11)^(1/TechData!H12)))))</f>
        <v>1.0195138007575062</v>
      </c>
      <c r="I14" s="60">
        <f>IF(I9="","",IF(I8="","",IF(ISBLANK(TechData!J11),"-",IF(((SelectionData!$C$2/$C$3*1000)/TechData!J11)^(1/TechData!J12)&lt;1,"&lt;1",((SelectionData!$C$2/$C$3*1000)/TechData!J11)^(1/TechData!J12)))))</f>
        <v>86.654087019590662</v>
      </c>
      <c r="J14" s="60">
        <f>IF(J9="","",IF(J8="","",IF(ISBLANK(TechData!K11),"-",IF(((SelectionData!$C$2/$C$3*1000)/TechData!K11)^(1/TechData!K12)&lt;1,"&lt;1",((SelectionData!$C$2/$C$3*1000)/TechData!K11)^(1/TechData!K12)))))</f>
        <v>2.2353347289426511</v>
      </c>
      <c r="K14" s="60">
        <f>IF(K9="","",IF(K8="","",IF(ISBLANK(TechData!L11),"-",IF(((SelectionData!$C$2/$C$3*1000)/TechData!L11)^(1/TechData!L12)&lt;1,"&lt;1",((SelectionData!$C$2/$C$3*1000)/TechData!L11)^(1/TechData!L12)))))</f>
        <v>1.3302558817661263</v>
      </c>
      <c r="L14" s="60">
        <f>IF(L9="","",IF(L8="","",IF(ISBLANK(TechData!M11),"-",IF(((SelectionData!$C$2/$C$3*1000)/TechData!M11)^(1/TechData!M12)&lt;1,"&lt;1",((SelectionData!$C$2/$C$3*1000)/TechData!M11)^(1/TechData!M12)))))</f>
        <v>1.1162818364400111</v>
      </c>
      <c r="M14" s="60">
        <f>IF(M9="","",IF(M8="","",IF(ISBLANK(TechData!N11),"-",IF(((SelectionData!$C$2/$C$3*1000)/TechData!N11)^(1/TechData!N12)&lt;1,"&lt;1",((SelectionData!$C$2/$C$3*1000)/TechData!N11)^(1/TechData!N12)))))</f>
        <v>1.0312202027357829</v>
      </c>
    </row>
    <row r="15" spans="1:13" s="57" customFormat="1" ht="14.25" x14ac:dyDescent="0.25">
      <c r="A15" s="59" t="s">
        <v>49</v>
      </c>
      <c r="B15" s="56" t="str">
        <f>B5</f>
        <v>[dB(A)]</v>
      </c>
      <c r="C15" s="60">
        <f>IF($C$6="NR",IF(C9="","",IF(C8="","",IF(ISBLANK(TechData!D30),"-",IF(TechData!D30*LN((SelectionData!$C$2/$C$3*1000))+TechData!D31+CorrectionFactors!$B$2&lt;15,"&lt;15",IF(TechData!D30*LN((SelectionData!$C$2/$C$3*1000))+TechData!D31+CorrectionFactors!$B$2&gt;50,"&gt;50",TechData!D30*LN((SelectionData!$C$2/$C$3*1000))+TechData!D31+CorrectionFactors!$B$2))))),IF(C9="","",IF(C8="","",IF(ISBLANK(TechData!D33),"-",IF(TechData!D33*LN((SelectionData!$C$2/$C$3*1000))+TechData!D34+CorrectionFactors!$B$2&lt;20,"&lt;20",IF(TechData!D33*LN((SelectionData!$C$2/$C$3*1000))+TechData!D34+CorrectionFactors!$B$2&gt;55,"&gt;55",TechData!D33*LN((SelectionData!$C$2/$C$3*1000))+TechData!D34+CorrectionFactors!$B$2))))))</f>
        <v>50.507802026795936</v>
      </c>
      <c r="D15" s="60">
        <f>IF($C$6="NR",IF(D9="","",IF(D8="","",IF(ISBLANK(TechData!E30),"-",IF(TechData!E30*LN((SelectionData!$C$2/$C$3*1000))+TechData!E31+CorrectionFactors!$B$2&lt;15,"&lt;15",IF(TechData!E30*LN((SelectionData!$C$2/$C$3*1000))+TechData!E31+CorrectionFactors!$B$2&gt;50,"&gt;50",TechData!E30*LN((SelectionData!$C$2/$C$3*1000))+TechData!E31+CorrectionFactors!$B$2))))),IF(D9="","",IF(D8="","",IF(ISBLANK(TechData!E33),"-",IF(TechData!E33*LN((SelectionData!$C$2/$C$3*1000))+TechData!E34+CorrectionFactors!$B$2&lt;20,"&lt;20",IF(TechData!E33*LN((SelectionData!$C$2/$C$3*1000))+TechData!E34+CorrectionFactors!$B$2&gt;55,"&gt;55",TechData!E33*LN((SelectionData!$C$2/$C$3*1000))+TechData!E34+CorrectionFactors!$B$2))))))</f>
        <v>34.892778142537487</v>
      </c>
      <c r="E15" s="60">
        <f>IF($C$6="NR",IF(E9="","",IF(E8="","",IF(ISBLANK(TechData!F30),"-",IF(TechData!F30*LN((SelectionData!$C$2/$C$3*1000))+TechData!F31+CorrectionFactors!$B$2&lt;15,"&lt;15",IF(TechData!F30*LN((SelectionData!$C$2/$C$3*1000))+TechData!F31+CorrectionFactors!$B$2&gt;50,"&gt;50",TechData!F30*LN((SelectionData!$C$2/$C$3*1000))+TechData!F31+CorrectionFactors!$B$2))))),IF(E9="","",IF(E8="","",IF(ISBLANK(TechData!F33),"-",IF(TechData!F33*LN((SelectionData!$C$2/$C$3*1000))+TechData!F34+CorrectionFactors!$B$2&lt;20,"&lt;20",IF(TechData!F33*LN((SelectionData!$C$2/$C$3*1000))+TechData!F34+CorrectionFactors!$B$2&gt;55,"&gt;55",TechData!F33*LN((SelectionData!$C$2/$C$3*1000))+TechData!F34+CorrectionFactors!$B$2))))))</f>
        <v>26.947923903561882</v>
      </c>
      <c r="F15" s="60">
        <f>IF($C$6="NR",IF(F9="","",IF(F8="","",IF(ISBLANK(TechData!G30),"-",IF(TechData!G30*LN((SelectionData!$C$2/$C$3*1000))+TechData!G31+CorrectionFactors!$B$2&lt;15,"&lt;15",IF(TechData!G30*LN((SelectionData!$C$2/$C$3*1000))+TechData!G31+CorrectionFactors!$B$2&gt;50,"&gt;50",TechData!G30*LN((SelectionData!$C$2/$C$3*1000))+TechData!G31+CorrectionFactors!$B$2))))),IF(F9="","",IF(F8="","",IF(ISBLANK(TechData!G33),"-",IF(TechData!G33*LN((SelectionData!$C$2/$C$3*1000))+TechData!G34+CorrectionFactors!$B$2&lt;20,"&lt;20",IF(TechData!G33*LN((SelectionData!$C$2/$C$3*1000))+TechData!G34+CorrectionFactors!$B$2&gt;55,"&gt;55",TechData!G33*LN((SelectionData!$C$2/$C$3*1000))+TechData!G34+CorrectionFactors!$B$2))))))</f>
        <v>21.450663621144212</v>
      </c>
      <c r="G15" s="60" t="str">
        <f>IF($C$6="NR",IF(G9="","",IF(G8="","",IF(ISBLANK(TechData!H30),"-",IF(TechData!H30*LN((SelectionData!$C$2/$C$3*1000))+TechData!H31+CorrectionFactors!$B$2&lt;15,"&lt;15",IF(TechData!H30*LN((SelectionData!$C$2/$C$3*1000))+TechData!H31+CorrectionFactors!$B$2&gt;50,"&gt;50",TechData!H30*LN((SelectionData!$C$2/$C$3*1000))+TechData!H31+CorrectionFactors!$B$2))))),IF(G9="","",IF(G8="","",IF(ISBLANK(TechData!H33),"-",IF(TechData!H33*LN((SelectionData!$C$2/$C$3*1000))+TechData!H34+CorrectionFactors!$B$2&lt;20,"&lt;20",IF(TechData!H33*LN((SelectionData!$C$2/$C$3*1000))+TechData!H34+CorrectionFactors!$B$2&gt;55,"&gt;55",TechData!H33*LN((SelectionData!$C$2/$C$3*1000))+TechData!H34+CorrectionFactors!$B$2))))))</f>
        <v>&lt;20</v>
      </c>
      <c r="I15" s="60">
        <f>IF($C$6="NR",IF(I9="","",IF(I8="","",IF(ISBLANK(TechData!J30),"-",IF(TechData!J30*LN((SelectionData!$C$2/$C$3*1000))+TechData!J31+CorrectionFactors!$B$2&lt;15,"&lt;15",IF(TechData!J30*LN((SelectionData!$C$2/$C$3*1000))+TechData!J31+CorrectionFactors!$B$2&gt;50,"&gt;50",TechData!J30*LN((SelectionData!$C$2/$C$3*1000))+TechData!J31+CorrectionFactors!$B$2))))),IF(I9="","",IF(I8="","",IF(ISBLANK(TechData!J33),"-",IF(TechData!J33*LN((SelectionData!$C$2/$C$3*1000))+TechData!J34+CorrectionFactors!$B$2&lt;20,"&lt;20",IF(TechData!J33*LN((SelectionData!$C$2/$C$3*1000))+TechData!J34+CorrectionFactors!$B$2&gt;55,"&gt;55",TechData!J33*LN((SelectionData!$C$2/$C$3*1000))+TechData!J34+CorrectionFactors!$B$2))))))</f>
        <v>51.560940471110321</v>
      </c>
      <c r="J15" s="60">
        <f>IF($C$6="NR",IF(J9="","",IF(J8="","",IF(ISBLANK(TechData!K30),"-",IF(TechData!K30*LN((SelectionData!$C$2/$C$3*1000))+TechData!K31+CorrectionFactors!$B$2&lt;15,"&lt;15",IF(TechData!K30*LN((SelectionData!$C$2/$C$3*1000))+TechData!K31+CorrectionFactors!$B$2&gt;50,"&gt;50",TechData!K30*LN((SelectionData!$C$2/$C$3*1000))+TechData!K31+CorrectionFactors!$B$2))))),IF(J9="","",IF(J8="","",IF(ISBLANK(TechData!K33),"-",IF(TechData!K33*LN((SelectionData!$C$2/$C$3*1000))+TechData!K34+CorrectionFactors!$B$2&lt;20,"&lt;20",IF(TechData!K33*LN((SelectionData!$C$2/$C$3*1000))+TechData!K34+CorrectionFactors!$B$2&gt;55,"&gt;55",TechData!K33*LN((SelectionData!$C$2/$C$3*1000))+TechData!K34+CorrectionFactors!$B$2))))))</f>
        <v>35.941382363618423</v>
      </c>
      <c r="K15" s="60">
        <f>IF($C$6="NR",IF(K9="","",IF(K8="","",IF(ISBLANK(TechData!L30),"-",IF(TechData!L30*LN((SelectionData!$C$2/$C$3*1000))+TechData!L31+CorrectionFactors!$B$2&lt;15,"&lt;15",IF(TechData!L30*LN((SelectionData!$C$2/$C$3*1000))+TechData!L31+CorrectionFactors!$B$2&gt;50,"&gt;50",TechData!L30*LN((SelectionData!$C$2/$C$3*1000))+TechData!L31+CorrectionFactors!$B$2))))),IF(K9="","",IF(K8="","",IF(ISBLANK(TechData!L33),"-",IF(TechData!L33*LN((SelectionData!$C$2/$C$3*1000))+TechData!L34+CorrectionFactors!$B$2&lt;20,"&lt;20",IF(TechData!L33*LN((SelectionData!$C$2/$C$3*1000))+TechData!L34+CorrectionFactors!$B$2&gt;55,"&gt;55",TechData!L33*LN((SelectionData!$C$2/$C$3*1000))+TechData!L34+CorrectionFactors!$B$2))))))</f>
        <v>27.991993901409355</v>
      </c>
      <c r="L15" s="60">
        <f>IF($C$6="NR",IF(L9="","",IF(L8="","",IF(ISBLANK(TechData!M30),"-",IF(TechData!M30*LN((SelectionData!$C$2/$C$3*1000))+TechData!M31+CorrectionFactors!$B$2&lt;15,"&lt;15",IF(TechData!M30*LN((SelectionData!$C$2/$C$3*1000))+TechData!M31+CorrectionFactors!$B$2&gt;50,"&gt;50",TechData!M30*LN((SelectionData!$C$2/$C$3*1000))+TechData!M31+CorrectionFactors!$B$2))))),IF(L9="","",IF(L8="","",IF(ISBLANK(TechData!M33),"-",IF(TechData!M33*LN((SelectionData!$C$2/$C$3*1000))+TechData!M34+CorrectionFactors!$B$2&lt;20,"&lt;20",IF(TechData!M33*LN((SelectionData!$C$2/$C$3*1000))+TechData!M34+CorrectionFactors!$B$2&gt;55,"&gt;55",TechData!M33*LN((SelectionData!$C$2/$C$3*1000))+TechData!M34+CorrectionFactors!$B$2))))))</f>
        <v>22.490199395758236</v>
      </c>
      <c r="M15" s="60" t="str">
        <f>IF($C$6="NR",IF(M9="","",IF(M8="","",IF(ISBLANK(TechData!N30),"-",IF(TechData!N30*LN((SelectionData!$C$2/$C$3*1000))+TechData!N31+CorrectionFactors!$B$2&lt;15,"&lt;15",IF(TechData!N30*LN((SelectionData!$C$2/$C$3*1000))+TechData!N31+CorrectionFactors!$B$2&gt;50,"&gt;50",TechData!N30*LN((SelectionData!$C$2/$C$3*1000))+TechData!N31+CorrectionFactors!$B$2))))),IF(M9="","",IF(M8="","",IF(ISBLANK(TechData!N33),"-",IF(TechData!N33*LN((SelectionData!$C$2/$C$3*1000))+TechData!N34+CorrectionFactors!$B$2&lt;20,"&lt;20",IF(TechData!N33*LN((SelectionData!$C$2/$C$3*1000))+TechData!N34+CorrectionFactors!$B$2&gt;55,"&gt;55",TechData!N33*LN((SelectionData!$C$2/$C$3*1000))+TechData!N34+CorrectionFactors!$B$2))))))</f>
        <v>&lt;20</v>
      </c>
    </row>
    <row r="16" spans="1:13" s="57" customFormat="1" ht="14.25" x14ac:dyDescent="0.25">
      <c r="A16" s="59" t="s">
        <v>76</v>
      </c>
      <c r="B16" s="56" t="str">
        <f>B5</f>
        <v>[dB(A)]</v>
      </c>
      <c r="C16" s="60">
        <f>IF($C$6="NR",IF(C9="","",IF(C8="","",IF(ISBLANK(TechData!D30),"-",IF(TechData!D30*LN((SelectionData!$C$2/$C$3*1000))+TechData!D31+CorrectionFactors!$B$2-$C$5&lt;15,"&lt;15",IF(TechData!D30*LN((SelectionData!$C$2/$C$3*1000))+TechData!D31+CorrectionFactors!$B$2-$C$5&gt;50,"&gt;50",TechData!D30*LN((SelectionData!$C$2/$C$3*1000))+TechData!D31+CorrectionFactors!$B$2-$C$5))))),IF(C9="","",IF(C8="","",IF(ISBLANK(TechData!D33),"-",IF(TechData!D33*LN((SelectionData!$C$2/$C$3*1000))+TechData!D34+CorrectionFactors!$B$2-$C$5&lt;20,"&lt;20",IF(TechData!D33*LN((SelectionData!$C$2/$C$3*1000))+TechData!D34+CorrectionFactors!$B$2-$C$5&gt;55,"&gt;55",TechData!D33*LN((SelectionData!$C$2/$C$3*1000))+TechData!D34+CorrectionFactors!$B$2-$C$5))))))</f>
        <v>42.507802026795936</v>
      </c>
      <c r="D16" s="60">
        <f>IF($C$6="NR",IF(D9="","",IF(D8="","",IF(ISBLANK(TechData!E30),"-",IF(TechData!E30*LN((SelectionData!$C$2/$C$3*1000))+TechData!E31+CorrectionFactors!$B$2-$C$5&lt;15,"&lt;15",IF(TechData!E30*LN((SelectionData!$C$2/$C$3*1000))+TechData!E31+CorrectionFactors!$B$2-$C$5&gt;50,"&gt;50",TechData!E30*LN((SelectionData!$C$2/$C$3*1000))+TechData!E31+CorrectionFactors!$B$2-$C$5))))),IF(D9="","",IF(D8="","",IF(ISBLANK(TechData!E33),"-",IF(TechData!E33*LN((SelectionData!$C$2/$C$3*1000))+TechData!E34+CorrectionFactors!$B$2-$C$5&lt;20,"&lt;20",IF(TechData!E33*LN((SelectionData!$C$2/$C$3*1000))+TechData!E34+CorrectionFactors!$B$2-$C$5&gt;55,"&gt;55",TechData!E33*LN((SelectionData!$C$2/$C$3*1000))+TechData!E34+CorrectionFactors!$B$2-$C$5))))))</f>
        <v>26.892778142537487</v>
      </c>
      <c r="E16" s="60" t="str">
        <f>IF($C$6="NR",IF(E9="","",IF(E8="","",IF(ISBLANK(TechData!F30),"-",IF(TechData!F30*LN((SelectionData!$C$2/$C$3*1000))+TechData!F31+CorrectionFactors!$B$2-$C$5&lt;15,"&lt;15",IF(TechData!F30*LN((SelectionData!$C$2/$C$3*1000))+TechData!F31+CorrectionFactors!$B$2-$C$5&gt;50,"&gt;50",TechData!F30*LN((SelectionData!$C$2/$C$3*1000))+TechData!F31+CorrectionFactors!$B$2-$C$5))))),IF(E9="","",IF(E8="","",IF(ISBLANK(TechData!F33),"-",IF(TechData!F33*LN((SelectionData!$C$2/$C$3*1000))+TechData!F34+CorrectionFactors!$B$2-$C$5&lt;20,"&lt;20",IF(TechData!F33*LN((SelectionData!$C$2/$C$3*1000))+TechData!F34+CorrectionFactors!$B$2-$C$5&gt;55,"&gt;55",TechData!F33*LN((SelectionData!$C$2/$C$3*1000))+TechData!F34+CorrectionFactors!$B$2-$C$5))))))</f>
        <v>&lt;20</v>
      </c>
      <c r="F16" s="60" t="str">
        <f>IF($C$6="NR",IF(F9="","",IF(F8="","",IF(ISBLANK(TechData!G30),"-",IF(TechData!G30*LN((SelectionData!$C$2/$C$3*1000))+TechData!G31+CorrectionFactors!$B$2-$C$5&lt;15,"&lt;15",IF(TechData!G30*LN((SelectionData!$C$2/$C$3*1000))+TechData!G31+CorrectionFactors!$B$2-$C$5&gt;50,"&gt;50",TechData!G30*LN((SelectionData!$C$2/$C$3*1000))+TechData!G31+CorrectionFactors!$B$2-$C$5))))),IF(F9="","",IF(F8="","",IF(ISBLANK(TechData!G33),"-",IF(TechData!G33*LN((SelectionData!$C$2/$C$3*1000))+TechData!G34+CorrectionFactors!$B$2-$C$5&lt;20,"&lt;20",IF(TechData!G33*LN((SelectionData!$C$2/$C$3*1000))+TechData!G34+CorrectionFactors!$B$2-$C$5&gt;55,"&gt;55",TechData!G33*LN((SelectionData!$C$2/$C$3*1000))+TechData!G34+CorrectionFactors!$B$2-$C$5))))))</f>
        <v>&lt;20</v>
      </c>
      <c r="G16" s="60" t="str">
        <f>IF($C$6="NR",IF(G9="","",IF(G8="","",IF(ISBLANK(TechData!H30),"-",IF(TechData!H30*LN((SelectionData!$C$2/$C$3*1000))+TechData!H31+CorrectionFactors!$B$2-$C$5&lt;15,"&lt;15",IF(TechData!H30*LN((SelectionData!$C$2/$C$3*1000))+TechData!H31+CorrectionFactors!$B$2-$C$5&gt;50,"&gt;50",TechData!H30*LN((SelectionData!$C$2/$C$3*1000))+TechData!H31+CorrectionFactors!$B$2-$C$5))))),IF(G9="","",IF(G8="","",IF(ISBLANK(TechData!H33),"-",IF(TechData!H33*LN((SelectionData!$C$2/$C$3*1000))+TechData!H34+CorrectionFactors!$B$2-$C$5&lt;20,"&lt;20",IF(TechData!H33*LN((SelectionData!$C$2/$C$3*1000))+TechData!H34+CorrectionFactors!$B$2-$C$5&gt;55,"&gt;55",TechData!H33*LN((SelectionData!$C$2/$C$3*1000))+TechData!H34+CorrectionFactors!$B$2-$C$5))))))</f>
        <v>&lt;20</v>
      </c>
      <c r="I16" s="60">
        <f>IF($C$6="NR",IF(I9="","",IF(I8="","",IF(ISBLANK(TechData!J30),"-",IF(TechData!J30*LN((SelectionData!$C$2/$C$3*1000))+TechData!J31+CorrectionFactors!$B$2-$C$5&lt;15,"&lt;15",IF(TechData!J30*LN((SelectionData!$C$2/$C$3*1000))+TechData!J31+CorrectionFactors!$B$2-$C$5&gt;50,"&gt;50",TechData!J30*LN((SelectionData!$C$2/$C$3*1000))+TechData!J31+CorrectionFactors!$B$2-$C$5))))),IF(I9="","",IF(I8="","",IF(ISBLANK(TechData!J33),"-",IF(TechData!J33*LN((SelectionData!$C$2/$C$3*1000))+TechData!J34+CorrectionFactors!$B$2-$C$5&lt;20,"&lt;20",IF(TechData!J33*LN((SelectionData!$C$2/$C$3*1000))+TechData!J34+CorrectionFactors!$B$2-$C$5&gt;55,"&gt;55",TechData!J33*LN((SelectionData!$C$2/$C$3*1000))+TechData!J34+CorrectionFactors!$B$2-$C$5))))))</f>
        <v>43.560940471110321</v>
      </c>
      <c r="J16" s="60">
        <f>IF($C$6="NR",IF(J9="","",IF(J8="","",IF(ISBLANK(TechData!K30),"-",IF(TechData!K30*LN((SelectionData!$C$2/$C$3*1000))+TechData!K31+CorrectionFactors!$B$2-$C$5&lt;15,"&lt;15",IF(TechData!K30*LN((SelectionData!$C$2/$C$3*1000))+TechData!K31+CorrectionFactors!$B$2-$C$5&gt;50,"&gt;50",TechData!K30*LN((SelectionData!$C$2/$C$3*1000))+TechData!K31+CorrectionFactors!$B$2-$C$5))))),IF(J9="","",IF(J8="","",IF(ISBLANK(TechData!K33),"-",IF(TechData!K33*LN((SelectionData!$C$2/$C$3*1000))+TechData!K34+CorrectionFactors!$B$2-$C$5&lt;20,"&lt;20",IF(TechData!K33*LN((SelectionData!$C$2/$C$3*1000))+TechData!K34+CorrectionFactors!$B$2-$C$5&gt;55,"&gt;55",TechData!K33*LN((SelectionData!$C$2/$C$3*1000))+TechData!K34+CorrectionFactors!$B$2-$C$5))))))</f>
        <v>27.941382363618423</v>
      </c>
      <c r="K16" s="60" t="str">
        <f>IF($C$6="NR",IF(K9="","",IF(K8="","",IF(ISBLANK(TechData!L30),"-",IF(TechData!L30*LN((SelectionData!$C$2/$C$3*1000))+TechData!L31+CorrectionFactors!$B$2-$C$5&lt;15,"&lt;15",IF(TechData!L30*LN((SelectionData!$C$2/$C$3*1000))+TechData!L31+CorrectionFactors!$B$2-$C$5&gt;50,"&gt;50",TechData!L30*LN((SelectionData!$C$2/$C$3*1000))+TechData!L31+CorrectionFactors!$B$2-$C$5))))),IF(K9="","",IF(K8="","",IF(ISBLANK(TechData!L33),"-",IF(TechData!L33*LN((SelectionData!$C$2/$C$3*1000))+TechData!L34+CorrectionFactors!$B$2-$C$5&lt;20,"&lt;20",IF(TechData!L33*LN((SelectionData!$C$2/$C$3*1000))+TechData!L34+CorrectionFactors!$B$2-$C$5&gt;55,"&gt;55",TechData!L33*LN((SelectionData!$C$2/$C$3*1000))+TechData!L34+CorrectionFactors!$B$2-$C$5))))))</f>
        <v>&lt;20</v>
      </c>
      <c r="L16" s="60" t="str">
        <f>IF($C$6="NR",IF(L9="","",IF(L8="","",IF(ISBLANK(TechData!M30),"-",IF(TechData!M30*LN((SelectionData!$C$2/$C$3*1000))+TechData!M31+CorrectionFactors!$B$2-$C$5&lt;15,"&lt;15",IF(TechData!M30*LN((SelectionData!$C$2/$C$3*1000))+TechData!M31+CorrectionFactors!$B$2-$C$5&gt;50,"&gt;50",TechData!M30*LN((SelectionData!$C$2/$C$3*1000))+TechData!M31+CorrectionFactors!$B$2-$C$5))))),IF(L9="","",IF(L8="","",IF(ISBLANK(TechData!M33),"-",IF(TechData!M33*LN((SelectionData!$C$2/$C$3*1000))+TechData!M34+CorrectionFactors!$B$2-$C$5&lt;20,"&lt;20",IF(TechData!M33*LN((SelectionData!$C$2/$C$3*1000))+TechData!M34+CorrectionFactors!$B$2-$C$5&gt;55,"&gt;55",TechData!M33*LN((SelectionData!$C$2/$C$3*1000))+TechData!M34+CorrectionFactors!$B$2-$C$5))))))</f>
        <v>&lt;20</v>
      </c>
      <c r="M16" s="60" t="str">
        <f>IF($C$6="NR",IF(M9="","",IF(M8="","",IF(ISBLANK(TechData!N30),"-",IF(TechData!N30*LN((SelectionData!$C$2/$C$3*1000))+TechData!N31+CorrectionFactors!$B$2-$C$5&lt;15,"&lt;15",IF(TechData!N30*LN((SelectionData!$C$2/$C$3*1000))+TechData!N31+CorrectionFactors!$B$2-$C$5&gt;50,"&gt;50",TechData!N30*LN((SelectionData!$C$2/$C$3*1000))+TechData!N31+CorrectionFactors!$B$2-$C$5))))),IF(M9="","",IF(M8="","",IF(ISBLANK(TechData!N33),"-",IF(TechData!N33*LN((SelectionData!$C$2/$C$3*1000))+TechData!N34+CorrectionFactors!$B$2-$C$5&lt;20,"&lt;20",IF(TechData!N33*LN((SelectionData!$C$2/$C$3*1000))+TechData!N34+CorrectionFactors!$B$2-$C$5&gt;55,"&gt;55",TechData!N33*LN((SelectionData!$C$2/$C$3*1000))+TechData!N34+CorrectionFactors!$B$2-$C$5))))))</f>
        <v>&lt;20</v>
      </c>
    </row>
    <row r="17" spans="1:13" s="57" customFormat="1" ht="12.75" x14ac:dyDescent="0.2">
      <c r="B17" s="42"/>
    </row>
    <row r="18" spans="1:13" s="57" customFormat="1" ht="12.75" x14ac:dyDescent="0.2">
      <c r="A18" s="62" t="s">
        <v>14</v>
      </c>
      <c r="B18" s="42"/>
    </row>
    <row r="19" spans="1:13" s="57" customFormat="1" ht="14.25" x14ac:dyDescent="0.25">
      <c r="B19" s="42"/>
      <c r="C19" s="79" t="s">
        <v>50</v>
      </c>
      <c r="D19" s="80"/>
      <c r="E19" s="80"/>
      <c r="F19" s="80"/>
      <c r="G19" s="81"/>
      <c r="I19" s="79" t="s">
        <v>50</v>
      </c>
      <c r="J19" s="80"/>
      <c r="K19" s="80"/>
      <c r="L19" s="80"/>
      <c r="M19" s="81"/>
    </row>
    <row r="20" spans="1:13" s="57" customFormat="1" ht="12.75" x14ac:dyDescent="0.2">
      <c r="A20" s="55">
        <v>125</v>
      </c>
      <c r="B20" s="56" t="s">
        <v>15</v>
      </c>
      <c r="C20" s="61" t="str">
        <f>IF(C9="","",IF(C8="","",IF(AND(OR(ISNUMBER(C15),ISNUMBER(C16)),SUM(TechData!D36:D49)&lt;&gt;0),IF(TechData!D36*LN((SelectionData!$C$2/$C$3*1000))+TechData!D37+CorrectionFactors!$B$2&lt;=0,"&lt; BGL",TechData!D36*LN((SelectionData!$C$2/$C$3*1000))+TechData!D37+CorrectionFactors!$B$2),"-")))</f>
        <v>-</v>
      </c>
      <c r="D20" s="61" t="str">
        <f>IF(D9="","",IF(D8="","",IF(AND(OR(ISNUMBER(D15),ISNUMBER(D16)),SUM(TechData!E36:E49)&lt;&gt;0),IF(TechData!E36*LN((SelectionData!$C$2/$C$3*1000))+TechData!E37+CorrectionFactors!$B$2&lt;=0,"&lt; BGL",TechData!E36*LN((SelectionData!$C$2/$C$3*1000))+TechData!E37+CorrectionFactors!$B$2),"-")))</f>
        <v>-</v>
      </c>
      <c r="E20" s="61" t="str">
        <f>IF(E9="","",IF(E8="","",IF(AND(OR(ISNUMBER(E15),ISNUMBER(E16)),SUM(TechData!F36:F49)&lt;&gt;0),IF(TechData!F36*LN((SelectionData!$C$2/$C$3*1000))+TechData!F37+CorrectionFactors!$B$2&lt;=0,"&lt; BGL",TechData!F36*LN((SelectionData!$C$2/$C$3*1000))+TechData!F37+CorrectionFactors!$B$2),"-")))</f>
        <v>-</v>
      </c>
      <c r="F20" s="61" t="str">
        <f>IF(F9="","",IF(F8="","",IF(AND(OR(ISNUMBER(F15),ISNUMBER(F16)),SUM(TechData!G36:G49)&lt;&gt;0),IF(TechData!G36*LN((SelectionData!$C$2/$C$3*1000))+TechData!G37+CorrectionFactors!$B$2&lt;=0,"&lt; BGL",TechData!G36*LN((SelectionData!$C$2/$C$3*1000))+TechData!G37+CorrectionFactors!$B$2),"-")))</f>
        <v>-</v>
      </c>
      <c r="G20" s="61" t="str">
        <f>IF(G9="","",IF(G8="","",IF(AND(OR(ISNUMBER(G15),ISNUMBER(G16)),SUM(TechData!H36:H49)&lt;&gt;0),IF(TechData!H36*LN((SelectionData!$C$2/$C$3*1000))+TechData!H37+CorrectionFactors!$B$2&lt;=0,"&lt; BGL",TechData!H36*LN((SelectionData!$C$2/$C$3*1000))+TechData!H37+CorrectionFactors!$B$2),"-")))</f>
        <v>-</v>
      </c>
      <c r="I20" s="61" t="str">
        <f>IF(I9="","",IF(I8="","",IF(AND(OR(ISNUMBER(I15),ISNUMBER(I16)),SUM(TechData!J36:J49)&lt;&gt;0),IF(TechData!J36*LN((SelectionData!$C$2/$C$3*1000))+TechData!J37+CorrectionFactors!$B$2&lt;=0,"&lt; BGL",TechData!J36*LN((SelectionData!$C$2/$C$3*1000))+TechData!J37+CorrectionFactors!$B$2),"-")))</f>
        <v>-</v>
      </c>
      <c r="J20" s="61" t="str">
        <f>IF(J9="","",IF(J8="","",IF(AND(OR(ISNUMBER(J15),ISNUMBER(J16)),SUM(TechData!K36:K49)&lt;&gt;0),IF(TechData!K36*LN((SelectionData!$C$2/$C$3*1000))+TechData!K37+CorrectionFactors!$B$2&lt;=0,"&lt; BGL",TechData!K36*LN((SelectionData!$C$2/$C$3*1000))+TechData!K37+CorrectionFactors!$B$2),"-")))</f>
        <v>-</v>
      </c>
      <c r="K20" s="61" t="str">
        <f>IF(K9="","",IF(K8="","",IF(AND(OR(ISNUMBER(K15),ISNUMBER(K16)),SUM(TechData!L36:L49)&lt;&gt;0),IF(TechData!L36*LN((SelectionData!$C$2/$C$3*1000))+TechData!L37+CorrectionFactors!$B$2&lt;=0,"&lt; BGL",TechData!L36*LN((SelectionData!$C$2/$C$3*1000))+TechData!L37+CorrectionFactors!$B$2),"-")))</f>
        <v>-</v>
      </c>
      <c r="L20" s="61" t="str">
        <f>IF(L9="","",IF(L8="","",IF(AND(OR(ISNUMBER(L15),ISNUMBER(L16)),SUM(TechData!M36:M49)&lt;&gt;0),IF(TechData!M36*LN((SelectionData!$C$2/$C$3*1000))+TechData!M37+CorrectionFactors!$B$2&lt;=0,"&lt; BGL",TechData!M36*LN((SelectionData!$C$2/$C$3*1000))+TechData!M37+CorrectionFactors!$B$2),"-")))</f>
        <v>-</v>
      </c>
      <c r="M20" s="61" t="str">
        <f>IF(M9="","",IF(M8="","",IF(AND(OR(ISNUMBER(M15),ISNUMBER(M16)),SUM(TechData!N36:N49)&lt;&gt;0),IF(TechData!N36*LN((SelectionData!$C$2/$C$3*1000))+TechData!N37+CorrectionFactors!$B$2&lt;=0,"&lt; BGL",TechData!N36*LN((SelectionData!$C$2/$C$3*1000))+TechData!N37+CorrectionFactors!$B$2),"-")))</f>
        <v>-</v>
      </c>
    </row>
    <row r="21" spans="1:13" s="57" customFormat="1" ht="12.75" x14ac:dyDescent="0.2">
      <c r="A21" s="55">
        <v>250</v>
      </c>
      <c r="B21" s="56" t="s">
        <v>15</v>
      </c>
      <c r="C21" s="61" t="str">
        <f>IF(C9="","",IF(C8="","",IF(AND(OR(ISNUMBER(C15),ISNUMBER(C16)),SUM(TechData!D36:D49)&lt;&gt;0),IF(TechData!D38*LN((SelectionData!$C$2/$C$3*1000))+TechData!D39+CorrectionFactors!$B$2&lt;=0,"&lt; BGL",TechData!D38*LN((SelectionData!$C$2/$C$3*1000))+TechData!D39+CorrectionFactors!$B$2),"-")))</f>
        <v>-</v>
      </c>
      <c r="D21" s="61" t="str">
        <f>IF(D9="","",IF(D8="","",IF(AND(OR(ISNUMBER(D15),ISNUMBER(D16)),SUM(TechData!E36:E49)&lt;&gt;0),IF(TechData!E38*LN((SelectionData!$C$2/$C$3*1000))+TechData!E39+CorrectionFactors!$B$2&lt;=0,"&lt; BGL",TechData!E38*LN((SelectionData!$C$2/$C$3*1000))+TechData!E39+CorrectionFactors!$B$2),"-")))</f>
        <v>-</v>
      </c>
      <c r="E21" s="61" t="str">
        <f>IF(E9="","",IF(E8="","",IF(AND(OR(ISNUMBER(E15),ISNUMBER(E16)),SUM(TechData!F36:F49)&lt;&gt;0),IF(TechData!F38*LN((SelectionData!$C$2/$C$3*1000))+TechData!F39+CorrectionFactors!$B$2&lt;=0,"&lt; BGL",TechData!F38*LN((SelectionData!$C$2/$C$3*1000))+TechData!F39+CorrectionFactors!$B$2),"-")))</f>
        <v>-</v>
      </c>
      <c r="F21" s="61" t="str">
        <f>IF(F9="","",IF(F8="","",IF(AND(OR(ISNUMBER(F15),ISNUMBER(F16)),SUM(TechData!G36:G49)&lt;&gt;0),IF(TechData!G38*LN((SelectionData!$C$2/$C$3*1000))+TechData!G39+CorrectionFactors!$B$2&lt;=0,"&lt; BGL",TechData!G38*LN((SelectionData!$C$2/$C$3*1000))+TechData!G39+CorrectionFactors!$B$2),"-")))</f>
        <v>-</v>
      </c>
      <c r="G21" s="61" t="str">
        <f>IF(G9="","",IF(G8="","",IF(AND(OR(ISNUMBER(G15),ISNUMBER(G16)),SUM(TechData!H36:H49)&lt;&gt;0),IF(TechData!H38*LN((SelectionData!$C$2/$C$3*1000))+TechData!H39+CorrectionFactors!$B$2&lt;=0,"&lt; BGL",TechData!H38*LN((SelectionData!$C$2/$C$3*1000))+TechData!H39+CorrectionFactors!$B$2),"-")))</f>
        <v>-</v>
      </c>
      <c r="I21" s="61" t="str">
        <f>IF(I9="","",IF(I8="","",IF(AND(OR(ISNUMBER(I15),ISNUMBER(I16)),SUM(TechData!J36:J49)&lt;&gt;0),IF(TechData!J38*LN((SelectionData!$C$2/$C$3*1000))+TechData!J39+CorrectionFactors!$B$2&lt;=0,"&lt; BGL",TechData!J38*LN((SelectionData!$C$2/$C$3*1000))+TechData!J39+CorrectionFactors!$B$2),"-")))</f>
        <v>-</v>
      </c>
      <c r="J21" s="61" t="str">
        <f>IF(J9="","",IF(J8="","",IF(AND(OR(ISNUMBER(J15),ISNUMBER(J16)),SUM(TechData!K36:K49)&lt;&gt;0),IF(TechData!K38*LN((SelectionData!$C$2/$C$3*1000))+TechData!K39+CorrectionFactors!$B$2&lt;=0,"&lt; BGL",TechData!K38*LN((SelectionData!$C$2/$C$3*1000))+TechData!K39+CorrectionFactors!$B$2),"-")))</f>
        <v>-</v>
      </c>
      <c r="K21" s="61" t="str">
        <f>IF(K9="","",IF(K8="","",IF(AND(OR(ISNUMBER(K15),ISNUMBER(K16)),SUM(TechData!L36:L49)&lt;&gt;0),IF(TechData!L38*LN((SelectionData!$C$2/$C$3*1000))+TechData!L39+CorrectionFactors!$B$2&lt;=0,"&lt; BGL",TechData!L38*LN((SelectionData!$C$2/$C$3*1000))+TechData!L39+CorrectionFactors!$B$2),"-")))</f>
        <v>-</v>
      </c>
      <c r="L21" s="61" t="str">
        <f>IF(L9="","",IF(L8="","",IF(AND(OR(ISNUMBER(L15),ISNUMBER(L16)),SUM(TechData!M36:M49)&lt;&gt;0),IF(TechData!M38*LN((SelectionData!$C$2/$C$3*1000))+TechData!M39+CorrectionFactors!$B$2&lt;=0,"&lt; BGL",TechData!M38*LN((SelectionData!$C$2/$C$3*1000))+TechData!M39+CorrectionFactors!$B$2),"-")))</f>
        <v>-</v>
      </c>
      <c r="M21" s="61" t="str">
        <f>IF(M9="","",IF(M8="","",IF(AND(OR(ISNUMBER(M15),ISNUMBER(M16)),SUM(TechData!N36:N49)&lt;&gt;0),IF(TechData!N38*LN((SelectionData!$C$2/$C$3*1000))+TechData!N39+CorrectionFactors!$B$2&lt;=0,"&lt; BGL",TechData!N38*LN((SelectionData!$C$2/$C$3*1000))+TechData!N39+CorrectionFactors!$B$2),"-")))</f>
        <v>-</v>
      </c>
    </row>
    <row r="22" spans="1:13" s="57" customFormat="1" ht="12.75" x14ac:dyDescent="0.2">
      <c r="A22" s="55">
        <v>500</v>
      </c>
      <c r="B22" s="56" t="s">
        <v>15</v>
      </c>
      <c r="C22" s="61" t="str">
        <f>IF(C9="","",IF(C8="","",IF(AND(OR(ISNUMBER(C15),ISNUMBER(C16)),SUM(TechData!D36:D49)&lt;&gt;0),IF(TechData!D40*LN((SelectionData!$C$2/$C$3*1000))+TechData!D41+CorrectionFactors!$B$2&lt;=0,"&lt; BGL",TechData!D40*LN((SelectionData!$C$2/$C$3*1000))+TechData!D41+CorrectionFactors!$B$2),"-")))</f>
        <v>-</v>
      </c>
      <c r="D22" s="61" t="str">
        <f>IF(D9="","",IF(D8="","",IF(AND(OR(ISNUMBER(D15),ISNUMBER(D16)),SUM(TechData!E36:E49)&lt;&gt;0),IF(TechData!E40*LN((SelectionData!$C$2/$C$3*1000))+TechData!E41+CorrectionFactors!$B$2&lt;=0,"&lt; BGL",TechData!E40*LN((SelectionData!$C$2/$C$3*1000))+TechData!E41+CorrectionFactors!$B$2),"-")))</f>
        <v>-</v>
      </c>
      <c r="E22" s="61" t="str">
        <f>IF(E9="","",IF(E8="","",IF(AND(OR(ISNUMBER(E15),ISNUMBER(E16)),SUM(TechData!F36:F49)&lt;&gt;0),IF(TechData!F40*LN((SelectionData!$C$2/$C$3*1000))+TechData!F41+CorrectionFactors!$B$2&lt;=0,"&lt; BGL",TechData!F40*LN((SelectionData!$C$2/$C$3*1000))+TechData!F41+CorrectionFactors!$B$2),"-")))</f>
        <v>-</v>
      </c>
      <c r="F22" s="61" t="str">
        <f>IF(F9="","",IF(F8="","",IF(AND(OR(ISNUMBER(F15),ISNUMBER(F16)),SUM(TechData!G36:G49)&lt;&gt;0),IF(TechData!G40*LN((SelectionData!$C$2/$C$3*1000))+TechData!G41+CorrectionFactors!$B$2&lt;=0,"&lt; BGL",TechData!G40*LN((SelectionData!$C$2/$C$3*1000))+TechData!G41+CorrectionFactors!$B$2),"-")))</f>
        <v>-</v>
      </c>
      <c r="G22" s="61" t="str">
        <f>IF(G9="","",IF(G8="","",IF(AND(OR(ISNUMBER(G15),ISNUMBER(G16)),SUM(TechData!H36:H49)&lt;&gt;0),IF(TechData!H40*LN((SelectionData!$C$2/$C$3*1000))+TechData!H41+CorrectionFactors!$B$2&lt;=0,"&lt; BGL",TechData!H40*LN((SelectionData!$C$2/$C$3*1000))+TechData!H41+CorrectionFactors!$B$2),"-")))</f>
        <v>-</v>
      </c>
      <c r="I22" s="61" t="str">
        <f>IF(I9="","",IF(I8="","",IF(AND(OR(ISNUMBER(I15),ISNUMBER(I16)),SUM(TechData!J36:J49)&lt;&gt;0),IF(TechData!J40*LN((SelectionData!$C$2/$C$3*1000))+TechData!J41+CorrectionFactors!$B$2&lt;=0,"&lt; BGL",TechData!J40*LN((SelectionData!$C$2/$C$3*1000))+TechData!J41+CorrectionFactors!$B$2),"-")))</f>
        <v>-</v>
      </c>
      <c r="J22" s="61" t="str">
        <f>IF(J9="","",IF(J8="","",IF(AND(OR(ISNUMBER(J15),ISNUMBER(J16)),SUM(TechData!K36:K49)&lt;&gt;0),IF(TechData!K40*LN((SelectionData!$C$2/$C$3*1000))+TechData!K41+CorrectionFactors!$B$2&lt;=0,"&lt; BGL",TechData!K40*LN((SelectionData!$C$2/$C$3*1000))+TechData!K41+CorrectionFactors!$B$2),"-")))</f>
        <v>-</v>
      </c>
      <c r="K22" s="61" t="str">
        <f>IF(K9="","",IF(K8="","",IF(AND(OR(ISNUMBER(K15),ISNUMBER(K16)),SUM(TechData!L36:L49)&lt;&gt;0),IF(TechData!L40*LN((SelectionData!$C$2/$C$3*1000))+TechData!L41+CorrectionFactors!$B$2&lt;=0,"&lt; BGL",TechData!L40*LN((SelectionData!$C$2/$C$3*1000))+TechData!L41+CorrectionFactors!$B$2),"-")))</f>
        <v>-</v>
      </c>
      <c r="L22" s="61" t="str">
        <f>IF(L9="","",IF(L8="","",IF(AND(OR(ISNUMBER(L15),ISNUMBER(L16)),SUM(TechData!M36:M49)&lt;&gt;0),IF(TechData!M40*LN((SelectionData!$C$2/$C$3*1000))+TechData!M41+CorrectionFactors!$B$2&lt;=0,"&lt; BGL",TechData!M40*LN((SelectionData!$C$2/$C$3*1000))+TechData!M41+CorrectionFactors!$B$2),"-")))</f>
        <v>-</v>
      </c>
      <c r="M22" s="61" t="str">
        <f>IF(M9="","",IF(M8="","",IF(AND(OR(ISNUMBER(M15),ISNUMBER(M16)),SUM(TechData!N36:N49)&lt;&gt;0),IF(TechData!N40*LN((SelectionData!$C$2/$C$3*1000))+TechData!N41+CorrectionFactors!$B$2&lt;=0,"&lt; BGL",TechData!N40*LN((SelectionData!$C$2/$C$3*1000))+TechData!N41+CorrectionFactors!$B$2),"-")))</f>
        <v>-</v>
      </c>
    </row>
    <row r="23" spans="1:13" s="57" customFormat="1" ht="12.75" x14ac:dyDescent="0.2">
      <c r="A23" s="55">
        <v>1000</v>
      </c>
      <c r="B23" s="56" t="s">
        <v>15</v>
      </c>
      <c r="C23" s="61" t="str">
        <f>IF(C9="","",IF(C8="","",IF(AND(OR(ISNUMBER(C15),ISNUMBER(C16)),SUM(TechData!D36:D49)&lt;&gt;0),IF(TechData!D42*LN((SelectionData!$C$2/$C$3*1000))+TechData!D43+CorrectionFactors!$B$2&lt;=0,"&lt; BGL",TechData!D42*LN((SelectionData!$C$2/$C$3*1000))+TechData!D43+CorrectionFactors!$B$2),"-")))</f>
        <v>-</v>
      </c>
      <c r="D23" s="61" t="str">
        <f>IF(D9="","",IF(D8="","",IF(AND(OR(ISNUMBER(D15),ISNUMBER(D16)),SUM(TechData!E36:E49)&lt;&gt;0),IF(TechData!E42*LN((SelectionData!$C$2/$C$3*1000))+TechData!E43+CorrectionFactors!$B$2&lt;=0,"&lt; BGL",TechData!E42*LN((SelectionData!$C$2/$C$3*1000))+TechData!E43+CorrectionFactors!$B$2),"-")))</f>
        <v>-</v>
      </c>
      <c r="E23" s="61" t="str">
        <f>IF(E9="","",IF(E8="","",IF(AND(OR(ISNUMBER(E15),ISNUMBER(E16)),SUM(TechData!F36:F49)&lt;&gt;0),IF(TechData!F42*LN((SelectionData!$C$2/$C$3*1000))+TechData!F43+CorrectionFactors!$B$2&lt;=0,"&lt; BGL",TechData!F42*LN((SelectionData!$C$2/$C$3*1000))+TechData!F43+CorrectionFactors!$B$2),"-")))</f>
        <v>-</v>
      </c>
      <c r="F23" s="61" t="str">
        <f>IF(F9="","",IF(F8="","",IF(AND(OR(ISNUMBER(F15),ISNUMBER(F16)),SUM(TechData!G36:G49)&lt;&gt;0),IF(TechData!G42*LN((SelectionData!$C$2/$C$3*1000))+TechData!G43+CorrectionFactors!$B$2&lt;=0,"&lt; BGL",TechData!G42*LN((SelectionData!$C$2/$C$3*1000))+TechData!G43+CorrectionFactors!$B$2),"-")))</f>
        <v>-</v>
      </c>
      <c r="G23" s="61" t="str">
        <f>IF(G9="","",IF(G8="","",IF(AND(OR(ISNUMBER(G15),ISNUMBER(G16)),SUM(TechData!H36:H49)&lt;&gt;0),IF(TechData!H42*LN((SelectionData!$C$2/$C$3*1000))+TechData!H43+CorrectionFactors!$B$2&lt;=0,"&lt; BGL",TechData!H42*LN((SelectionData!$C$2/$C$3*1000))+TechData!H43+CorrectionFactors!$B$2),"-")))</f>
        <v>-</v>
      </c>
      <c r="I23" s="61" t="str">
        <f>IF(I9="","",IF(I8="","",IF(AND(OR(ISNUMBER(I15),ISNUMBER(I16)),SUM(TechData!J36:J49)&lt;&gt;0),IF(TechData!J42*LN((SelectionData!$C$2/$C$3*1000))+TechData!J43+CorrectionFactors!$B$2&lt;=0,"&lt; BGL",TechData!J42*LN((SelectionData!$C$2/$C$3*1000))+TechData!J43+CorrectionFactors!$B$2),"-")))</f>
        <v>-</v>
      </c>
      <c r="J23" s="61" t="str">
        <f>IF(J9="","",IF(J8="","",IF(AND(OR(ISNUMBER(J15),ISNUMBER(J16)),SUM(TechData!K36:K49)&lt;&gt;0),IF(TechData!K42*LN((SelectionData!$C$2/$C$3*1000))+TechData!K43+CorrectionFactors!$B$2&lt;=0,"&lt; BGL",TechData!K42*LN((SelectionData!$C$2/$C$3*1000))+TechData!K43+CorrectionFactors!$B$2),"-")))</f>
        <v>-</v>
      </c>
      <c r="K23" s="61" t="str">
        <f>IF(K9="","",IF(K8="","",IF(AND(OR(ISNUMBER(K15),ISNUMBER(K16)),SUM(TechData!L36:L49)&lt;&gt;0),IF(TechData!L42*LN((SelectionData!$C$2/$C$3*1000))+TechData!L43+CorrectionFactors!$B$2&lt;=0,"&lt; BGL",TechData!L42*LN((SelectionData!$C$2/$C$3*1000))+TechData!L43+CorrectionFactors!$B$2),"-")))</f>
        <v>-</v>
      </c>
      <c r="L23" s="61" t="str">
        <f>IF(L9="","",IF(L8="","",IF(AND(OR(ISNUMBER(L15),ISNUMBER(L16)),SUM(TechData!M36:M49)&lt;&gt;0),IF(TechData!M42*LN((SelectionData!$C$2/$C$3*1000))+TechData!M43+CorrectionFactors!$B$2&lt;=0,"&lt; BGL",TechData!M42*LN((SelectionData!$C$2/$C$3*1000))+TechData!M43+CorrectionFactors!$B$2),"-")))</f>
        <v>-</v>
      </c>
      <c r="M23" s="61" t="str">
        <f>IF(M9="","",IF(M8="","",IF(AND(OR(ISNUMBER(M15),ISNUMBER(M16)),SUM(TechData!N36:N49)&lt;&gt;0),IF(TechData!N42*LN((SelectionData!$C$2/$C$3*1000))+TechData!N43+CorrectionFactors!$B$2&lt;=0,"&lt; BGL",TechData!N42*LN((SelectionData!$C$2/$C$3*1000))+TechData!N43+CorrectionFactors!$B$2),"-")))</f>
        <v>-</v>
      </c>
    </row>
    <row r="24" spans="1:13" s="57" customFormat="1" ht="12.75" x14ac:dyDescent="0.2">
      <c r="A24" s="55">
        <v>2000</v>
      </c>
      <c r="B24" s="56" t="s">
        <v>15</v>
      </c>
      <c r="C24" s="61" t="str">
        <f>IF(C9="","",IF(C8="","",IF(AND(OR(ISNUMBER(C15),ISNUMBER(C16)),SUM(TechData!D36:D49)&lt;&gt;0),IF(TechData!D44*LN((SelectionData!$C$2/$C$3*1000))+TechData!D45+CorrectionFactors!$B$2&lt;=0,"&lt; BGL",TechData!D44*LN((SelectionData!$C$2/$C$3*1000))+TechData!D45+CorrectionFactors!$B$2),"-")))</f>
        <v>-</v>
      </c>
      <c r="D24" s="61" t="str">
        <f>IF(D9="","",IF(D8="","",IF(AND(OR(ISNUMBER(D15),ISNUMBER(D16)),SUM(TechData!E36:E49)&lt;&gt;0),IF(TechData!E44*LN((SelectionData!$C$2/$C$3*1000))+TechData!E45+CorrectionFactors!$B$2&lt;=0,"&lt; BGL",TechData!E44*LN((SelectionData!$C$2/$C$3*1000))+TechData!E45+CorrectionFactors!$B$2),"-")))</f>
        <v>-</v>
      </c>
      <c r="E24" s="61" t="str">
        <f>IF(E9="","",IF(E8="","",IF(AND(OR(ISNUMBER(E15),ISNUMBER(E16)),SUM(TechData!F36:F49)&lt;&gt;0),IF(TechData!F44*LN((SelectionData!$C$2/$C$3*1000))+TechData!F45+CorrectionFactors!$B$2&lt;=0,"&lt; BGL",TechData!F44*LN((SelectionData!$C$2/$C$3*1000))+TechData!F45+CorrectionFactors!$B$2),"-")))</f>
        <v>-</v>
      </c>
      <c r="F24" s="61" t="str">
        <f>IF(F9="","",IF(F8="","",IF(AND(OR(ISNUMBER(F15),ISNUMBER(F16)),SUM(TechData!G36:G49)&lt;&gt;0),IF(TechData!G44*LN((SelectionData!$C$2/$C$3*1000))+TechData!G45+CorrectionFactors!$B$2&lt;=0,"&lt; BGL",TechData!G44*LN((SelectionData!$C$2/$C$3*1000))+TechData!G45+CorrectionFactors!$B$2),"-")))</f>
        <v>-</v>
      </c>
      <c r="G24" s="61" t="str">
        <f>IF(G9="","",IF(G8="","",IF(AND(OR(ISNUMBER(G15),ISNUMBER(G16)),SUM(TechData!H36:H49)&lt;&gt;0),IF(TechData!H44*LN((SelectionData!$C$2/$C$3*1000))+TechData!H45+CorrectionFactors!$B$2&lt;=0,"&lt; BGL",TechData!H44*LN((SelectionData!$C$2/$C$3*1000))+TechData!H45+CorrectionFactors!$B$2),"-")))</f>
        <v>-</v>
      </c>
      <c r="I24" s="61" t="str">
        <f>IF(I9="","",IF(I8="","",IF(AND(OR(ISNUMBER(I15),ISNUMBER(I16)),SUM(TechData!J36:J49)&lt;&gt;0),IF(TechData!J44*LN((SelectionData!$C$2/$C$3*1000))+TechData!J45+CorrectionFactors!$B$2&lt;=0,"&lt; BGL",TechData!J44*LN((SelectionData!$C$2/$C$3*1000))+TechData!J45+CorrectionFactors!$B$2),"-")))</f>
        <v>-</v>
      </c>
      <c r="J24" s="61" t="str">
        <f>IF(J9="","",IF(J8="","",IF(AND(OR(ISNUMBER(J15),ISNUMBER(J16)),SUM(TechData!K36:K49)&lt;&gt;0),IF(TechData!K44*LN((SelectionData!$C$2/$C$3*1000))+TechData!K45+CorrectionFactors!$B$2&lt;=0,"&lt; BGL",TechData!K44*LN((SelectionData!$C$2/$C$3*1000))+TechData!K45+CorrectionFactors!$B$2),"-")))</f>
        <v>-</v>
      </c>
      <c r="K24" s="61" t="str">
        <f>IF(K9="","",IF(K8="","",IF(AND(OR(ISNUMBER(K15),ISNUMBER(K16)),SUM(TechData!L36:L49)&lt;&gt;0),IF(TechData!L44*LN((SelectionData!$C$2/$C$3*1000))+TechData!L45+CorrectionFactors!$B$2&lt;=0,"&lt; BGL",TechData!L44*LN((SelectionData!$C$2/$C$3*1000))+TechData!L45+CorrectionFactors!$B$2),"-")))</f>
        <v>-</v>
      </c>
      <c r="L24" s="61" t="str">
        <f>IF(L9="","",IF(L8="","",IF(AND(OR(ISNUMBER(L15),ISNUMBER(L16)),SUM(TechData!M36:M49)&lt;&gt;0),IF(TechData!M44*LN((SelectionData!$C$2/$C$3*1000))+TechData!M45+CorrectionFactors!$B$2&lt;=0,"&lt; BGL",TechData!M44*LN((SelectionData!$C$2/$C$3*1000))+TechData!M45+CorrectionFactors!$B$2),"-")))</f>
        <v>-</v>
      </c>
      <c r="M24" s="61" t="str">
        <f>IF(M9="","",IF(M8="","",IF(AND(OR(ISNUMBER(M15),ISNUMBER(M16)),SUM(TechData!N36:N49)&lt;&gt;0),IF(TechData!N44*LN((SelectionData!$C$2/$C$3*1000))+TechData!N45+CorrectionFactors!$B$2&lt;=0,"&lt; BGL",TechData!N44*LN((SelectionData!$C$2/$C$3*1000))+TechData!N45+CorrectionFactors!$B$2),"-")))</f>
        <v>-</v>
      </c>
    </row>
    <row r="25" spans="1:13" s="57" customFormat="1" ht="12.75" x14ac:dyDescent="0.2">
      <c r="A25" s="55">
        <v>4000</v>
      </c>
      <c r="B25" s="56" t="s">
        <v>15</v>
      </c>
      <c r="C25" s="61" t="str">
        <f>IF(C9="","",IF(C8="","",IF(AND(OR(ISNUMBER(C15),ISNUMBER(C16)),SUM(TechData!D36:D49)&lt;&gt;0),IF(TechData!D46*LN((SelectionData!$C$2/$C$3*1000))+TechData!D47+CorrectionFactors!$B$2&lt;=0,"&lt; BGL",TechData!D46*LN((SelectionData!$C$2/$C$3*1000))+TechData!D47+CorrectionFactors!$B$2),"-")))</f>
        <v>-</v>
      </c>
      <c r="D25" s="61" t="str">
        <f>IF(D9="","",IF(D8="","",IF(AND(OR(ISNUMBER(D15),ISNUMBER(D16)),SUM(TechData!E36:E49)&lt;&gt;0),IF(TechData!E46*LN((SelectionData!$C$2/$C$3*1000))+TechData!E47+CorrectionFactors!$B$2&lt;=0,"&lt; BGL",TechData!E46*LN((SelectionData!$C$2/$C$3*1000))+TechData!E47+CorrectionFactors!$B$2),"-")))</f>
        <v>-</v>
      </c>
      <c r="E25" s="61" t="str">
        <f>IF(E9="","",IF(E8="","",IF(AND(OR(ISNUMBER(E15),ISNUMBER(E16)),SUM(TechData!F36:F49)&lt;&gt;0),IF(TechData!F46*LN((SelectionData!$C$2/$C$3*1000))+TechData!F47+CorrectionFactors!$B$2&lt;=0,"&lt; BGL",TechData!F46*LN((SelectionData!$C$2/$C$3*1000))+TechData!F47+CorrectionFactors!$B$2),"-")))</f>
        <v>-</v>
      </c>
      <c r="F25" s="61" t="str">
        <f>IF(F9="","",IF(F8="","",IF(AND(OR(ISNUMBER(F15),ISNUMBER(F16)),SUM(TechData!G36:G49)&lt;&gt;0),IF(TechData!G46*LN((SelectionData!$C$2/$C$3*1000))+TechData!G47+CorrectionFactors!$B$2&lt;=0,"&lt; BGL",TechData!G46*LN((SelectionData!$C$2/$C$3*1000))+TechData!G47+CorrectionFactors!$B$2),"-")))</f>
        <v>-</v>
      </c>
      <c r="G25" s="61" t="str">
        <f>IF(G9="","",IF(G8="","",IF(AND(OR(ISNUMBER(G15),ISNUMBER(G16)),SUM(TechData!H36:H49)&lt;&gt;0),IF(TechData!H46*LN((SelectionData!$C$2/$C$3*1000))+TechData!H47+CorrectionFactors!$B$2&lt;=0,"&lt; BGL",TechData!H46*LN((SelectionData!$C$2/$C$3*1000))+TechData!H47+CorrectionFactors!$B$2),"-")))</f>
        <v>-</v>
      </c>
      <c r="I25" s="61" t="str">
        <f>IF(I9="","",IF(I8="","",IF(AND(OR(ISNUMBER(I15),ISNUMBER(I16)),SUM(TechData!J36:J49)&lt;&gt;0),IF(TechData!J46*LN((SelectionData!$C$2/$C$3*1000))+TechData!J47+CorrectionFactors!$B$2&lt;=0,"&lt; BGL",TechData!J46*LN((SelectionData!$C$2/$C$3*1000))+TechData!J47+CorrectionFactors!$B$2),"-")))</f>
        <v>-</v>
      </c>
      <c r="J25" s="61" t="str">
        <f>IF(J9="","",IF(J8="","",IF(AND(OR(ISNUMBER(J15),ISNUMBER(J16)),SUM(TechData!K36:K49)&lt;&gt;0),IF(TechData!K46*LN((SelectionData!$C$2/$C$3*1000))+TechData!K47+CorrectionFactors!$B$2&lt;=0,"&lt; BGL",TechData!K46*LN((SelectionData!$C$2/$C$3*1000))+TechData!K47+CorrectionFactors!$B$2),"-")))</f>
        <v>-</v>
      </c>
      <c r="K25" s="61" t="str">
        <f>IF(K9="","",IF(K8="","",IF(AND(OR(ISNUMBER(K15),ISNUMBER(K16)),SUM(TechData!L36:L49)&lt;&gt;0),IF(TechData!L46*LN((SelectionData!$C$2/$C$3*1000))+TechData!L47+CorrectionFactors!$B$2&lt;=0,"&lt; BGL",TechData!L46*LN((SelectionData!$C$2/$C$3*1000))+TechData!L47+CorrectionFactors!$B$2),"-")))</f>
        <v>-</v>
      </c>
      <c r="L25" s="61" t="str">
        <f>IF(L9="","",IF(L8="","",IF(AND(OR(ISNUMBER(L15),ISNUMBER(L16)),SUM(TechData!M36:M49)&lt;&gt;0),IF(TechData!M46*LN((SelectionData!$C$2/$C$3*1000))+TechData!M47+CorrectionFactors!$B$2&lt;=0,"&lt; BGL",TechData!M46*LN((SelectionData!$C$2/$C$3*1000))+TechData!M47+CorrectionFactors!$B$2),"-")))</f>
        <v>-</v>
      </c>
      <c r="M25" s="61" t="str">
        <f>IF(M9="","",IF(M8="","",IF(AND(OR(ISNUMBER(M15),ISNUMBER(M16)),SUM(TechData!N36:N49)&lt;&gt;0),IF(TechData!N46*LN((SelectionData!$C$2/$C$3*1000))+TechData!N47+CorrectionFactors!$B$2&lt;=0,"&lt; BGL",TechData!N46*LN((SelectionData!$C$2/$C$3*1000))+TechData!N47+CorrectionFactors!$B$2),"-")))</f>
        <v>-</v>
      </c>
    </row>
    <row r="26" spans="1:13" s="57" customFormat="1" ht="12.75" x14ac:dyDescent="0.2">
      <c r="A26" s="55">
        <v>8000</v>
      </c>
      <c r="B26" s="56" t="s">
        <v>15</v>
      </c>
      <c r="C26" s="61" t="str">
        <f>IF(C9="","",IF(C8="","",IF(AND(OR(ISNUMBER(C15),ISNUMBER(C16)),SUM(TechData!D36:D49)&lt;&gt;0),IF(TechData!D48*LN((SelectionData!$C$2/$C$3*1000))+TechData!D49+CorrectionFactors!$B$2&lt;=0,"&lt; BGL",TechData!D48*LN((SelectionData!$C$2/$C$3*1000))+TechData!D49+CorrectionFactors!$B$2),"-")))</f>
        <v>-</v>
      </c>
      <c r="D26" s="61" t="str">
        <f>IF(D9="","",IF(D8="","",IF(AND(OR(ISNUMBER(D15),ISNUMBER(D16)),SUM(TechData!E36:E49)&lt;&gt;0),IF(TechData!E48*LN((SelectionData!$C$2/$C$3*1000))+TechData!E49+CorrectionFactors!$B$2&lt;=0,"&lt; BGL",TechData!E48*LN((SelectionData!$C$2/$C$3*1000))+TechData!E49+CorrectionFactors!$B$2),"-")))</f>
        <v>-</v>
      </c>
      <c r="E26" s="61" t="str">
        <f>IF(E9="","",IF(E8="","",IF(AND(OR(ISNUMBER(E15),ISNUMBER(E16)),SUM(TechData!F36:F49)&lt;&gt;0),IF(TechData!F48*LN((SelectionData!$C$2/$C$3*1000))+TechData!F49+CorrectionFactors!$B$2&lt;=0,"&lt; BGL",TechData!F48*LN((SelectionData!$C$2/$C$3*1000))+TechData!F49+CorrectionFactors!$B$2),"-")))</f>
        <v>-</v>
      </c>
      <c r="F26" s="61" t="str">
        <f>IF(F9="","",IF(F8="","",IF(AND(OR(ISNUMBER(F15),ISNUMBER(F16)),SUM(TechData!G36:G49)&lt;&gt;0),IF(TechData!G48*LN((SelectionData!$C$2/$C$3*1000))+TechData!G49+CorrectionFactors!$B$2&lt;=0,"&lt; BGL",TechData!G48*LN((SelectionData!$C$2/$C$3*1000))+TechData!G49+CorrectionFactors!$B$2),"-")))</f>
        <v>-</v>
      </c>
      <c r="G26" s="61" t="str">
        <f>IF(G9="","",IF(G8="","",IF(AND(OR(ISNUMBER(G15),ISNUMBER(G16)),SUM(TechData!H36:H49)&lt;&gt;0),IF(TechData!H48*LN((SelectionData!$C$2/$C$3*1000))+TechData!H49+CorrectionFactors!$B$2&lt;=0,"&lt; BGL",TechData!H48*LN((SelectionData!$C$2/$C$3*1000))+TechData!H49+CorrectionFactors!$B$2),"-")))</f>
        <v>-</v>
      </c>
      <c r="I26" s="61" t="str">
        <f>IF(I9="","",IF(I8="","",IF(AND(OR(ISNUMBER(I15),ISNUMBER(I16)),SUM(TechData!J36:J49)&lt;&gt;0),IF(TechData!J48*LN((SelectionData!$C$2/$C$3*1000))+TechData!J49+CorrectionFactors!$B$2&lt;=0,"&lt; BGL",TechData!J48*LN((SelectionData!$C$2/$C$3*1000))+TechData!J49+CorrectionFactors!$B$2),"-")))</f>
        <v>-</v>
      </c>
      <c r="J26" s="61" t="str">
        <f>IF(J9="","",IF(J8="","",IF(AND(OR(ISNUMBER(J15),ISNUMBER(J16)),SUM(TechData!K36:K49)&lt;&gt;0),IF(TechData!K48*LN((SelectionData!$C$2/$C$3*1000))+TechData!K49+CorrectionFactors!$B$2&lt;=0,"&lt; BGL",TechData!K48*LN((SelectionData!$C$2/$C$3*1000))+TechData!K49+CorrectionFactors!$B$2),"-")))</f>
        <v>-</v>
      </c>
      <c r="K26" s="61" t="str">
        <f>IF(K9="","",IF(K8="","",IF(AND(OR(ISNUMBER(K15),ISNUMBER(K16)),SUM(TechData!L36:L49)&lt;&gt;0),IF(TechData!L48*LN((SelectionData!$C$2/$C$3*1000))+TechData!L49+CorrectionFactors!$B$2&lt;=0,"&lt; BGL",TechData!L48*LN((SelectionData!$C$2/$C$3*1000))+TechData!L49+CorrectionFactors!$B$2),"-")))</f>
        <v>-</v>
      </c>
      <c r="L26" s="61" t="str">
        <f>IF(L9="","",IF(L8="","",IF(AND(OR(ISNUMBER(L15),ISNUMBER(L16)),SUM(TechData!M36:M49)&lt;&gt;0),IF(TechData!M48*LN((SelectionData!$C$2/$C$3*1000))+TechData!M49+CorrectionFactors!$B$2&lt;=0,"&lt; BGL",TechData!M48*LN((SelectionData!$C$2/$C$3*1000))+TechData!M49+CorrectionFactors!$B$2),"-")))</f>
        <v>-</v>
      </c>
      <c r="M26" s="61" t="str">
        <f>IF(M9="","",IF(M8="","",IF(AND(OR(ISNUMBER(M15),ISNUMBER(M16)),SUM(TechData!N36:N49)&lt;&gt;0),IF(TechData!N48*LN((SelectionData!$C$2/$C$3*1000))+TechData!N49+CorrectionFactors!$B$2&lt;=0,"&lt; BGL",TechData!N48*LN((SelectionData!$C$2/$C$3*1000))+TechData!N49+CorrectionFactors!$B$2),"-")))</f>
        <v>-</v>
      </c>
    </row>
    <row r="27" spans="1:13" x14ac:dyDescent="0.25">
      <c r="A27" s="7" t="s">
        <v>16</v>
      </c>
    </row>
  </sheetData>
  <sheetProtection algorithmName="SHA-512" hashValue="g9q22Zdu2t5L4mMtSRraGCjLT5PKTGIaFhpvbu1HGurpCmoadAwHONEfVwtUDaGFOZHwbyoO+Dwfy3UxKDUoVw==" saltValue="nlbA8v+s5MQ4swTE8gj7+Q==" spinCount="100000" sheet="1" objects="1" scenarios="1"/>
  <mergeCells count="2">
    <mergeCell ref="C19:G19"/>
    <mergeCell ref="I19:M19"/>
  </mergeCells>
  <dataValidations count="1">
    <dataValidation type="list" allowBlank="1" showInputMessage="1" showErrorMessage="1" sqref="C6">
      <formula1>units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5" sqref="B25"/>
    </sheetView>
  </sheetViews>
  <sheetFormatPr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sheetProtection algorithmName="SHA-512" hashValue="HoZw2SsPZSzN4x/yv5ZPkOmxHQGy/Ye1jph6lSRe76BON6knDjul89+K8gamb6x1fFrbOd8FogOUwRr3S4ia+Q==" saltValue="6js8CfTVPTa5O7Xkgyaal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9"/>
  <sheetViews>
    <sheetView zoomScale="85" zoomScaleNormal="85" workbookViewId="0">
      <selection activeCell="D4" sqref="D4"/>
    </sheetView>
  </sheetViews>
  <sheetFormatPr defaultRowHeight="15" x14ac:dyDescent="0.25"/>
  <cols>
    <col min="1" max="1" width="33.5703125" bestFit="1" customWidth="1"/>
    <col min="2" max="2" width="5.140625" customWidth="1"/>
    <col min="3" max="3" width="16.28515625" style="1" customWidth="1"/>
    <col min="4" max="43" width="10.5703125" style="42" bestFit="1" customWidth="1"/>
  </cols>
  <sheetData>
    <row r="1" spans="1:43" x14ac:dyDescent="0.25">
      <c r="A1" s="14"/>
      <c r="B1" s="15"/>
      <c r="C1" s="16" t="s">
        <v>20</v>
      </c>
      <c r="D1" s="27" t="s">
        <v>68</v>
      </c>
      <c r="E1" s="27" t="s">
        <v>68</v>
      </c>
      <c r="F1" s="27" t="s">
        <v>68</v>
      </c>
      <c r="G1" s="27" t="s">
        <v>68</v>
      </c>
      <c r="H1" s="27" t="s">
        <v>68</v>
      </c>
      <c r="I1" s="27"/>
      <c r="J1" s="27" t="s">
        <v>69</v>
      </c>
      <c r="K1" s="27" t="s">
        <v>69</v>
      </c>
      <c r="L1" s="27" t="s">
        <v>69</v>
      </c>
      <c r="M1" s="27" t="s">
        <v>69</v>
      </c>
      <c r="N1" s="27" t="s">
        <v>69</v>
      </c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3" x14ac:dyDescent="0.25">
      <c r="A2" s="8"/>
      <c r="B2" s="13"/>
      <c r="C2" s="17" t="s">
        <v>21</v>
      </c>
      <c r="D2" s="28">
        <f>SelectionData!C9</f>
        <v>50</v>
      </c>
      <c r="E2" s="28">
        <f>SelectionData!D9</f>
        <v>100</v>
      </c>
      <c r="F2" s="28">
        <f>SelectionData!E9</f>
        <v>150</v>
      </c>
      <c r="G2" s="28">
        <f>SelectionData!F9</f>
        <v>200</v>
      </c>
      <c r="H2" s="28">
        <f>SelectionData!G9</f>
        <v>250</v>
      </c>
      <c r="I2" s="28"/>
      <c r="J2" s="28">
        <f>SelectionData!I9</f>
        <v>50</v>
      </c>
      <c r="K2" s="28">
        <f>SelectionData!J9</f>
        <v>100</v>
      </c>
      <c r="L2" s="28">
        <f>SelectionData!K9</f>
        <v>150</v>
      </c>
      <c r="M2" s="28">
        <f>SelectionData!L9</f>
        <v>200</v>
      </c>
      <c r="N2" s="28">
        <f>SelectionData!M9</f>
        <v>250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x14ac:dyDescent="0.25">
      <c r="A3" s="8"/>
      <c r="B3" s="13"/>
      <c r="C3" s="17" t="s">
        <v>22</v>
      </c>
      <c r="D3" s="27" t="s">
        <v>57</v>
      </c>
      <c r="E3" s="27" t="s">
        <v>57</v>
      </c>
      <c r="F3" s="27" t="s">
        <v>57</v>
      </c>
      <c r="G3" s="27" t="s">
        <v>57</v>
      </c>
      <c r="H3" s="27" t="s">
        <v>57</v>
      </c>
      <c r="I3" s="27"/>
      <c r="J3" s="27" t="s">
        <v>57</v>
      </c>
      <c r="K3" s="27" t="s">
        <v>57</v>
      </c>
      <c r="L3" s="27" t="s">
        <v>57</v>
      </c>
      <c r="M3" s="27" t="s">
        <v>57</v>
      </c>
      <c r="N3" s="27" t="s">
        <v>57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x14ac:dyDescent="0.25">
      <c r="A4" s="8"/>
      <c r="B4" s="13"/>
      <c r="C4" s="17" t="s">
        <v>23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x14ac:dyDescent="0.25">
      <c r="A5" s="18"/>
      <c r="B5" s="19"/>
      <c r="C5" s="20" t="s">
        <v>24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3" ht="15" customHeight="1" x14ac:dyDescent="0.25">
      <c r="A6" s="3" t="s">
        <v>0</v>
      </c>
      <c r="B6" s="9"/>
      <c r="C6" s="4"/>
      <c r="D6" s="29"/>
      <c r="E6" s="29"/>
      <c r="F6" s="29"/>
      <c r="G6" s="29"/>
      <c r="H6" s="29"/>
      <c r="I6" s="29"/>
      <c r="J6" s="29"/>
      <c r="K6" s="29"/>
      <c r="L6" s="29"/>
      <c r="M6" s="30"/>
      <c r="N6" s="29"/>
      <c r="O6" s="29"/>
      <c r="P6" s="29"/>
      <c r="Q6" s="29"/>
      <c r="R6" s="29"/>
      <c r="S6" s="29"/>
      <c r="T6" s="29"/>
      <c r="U6" s="29"/>
      <c r="V6" s="29"/>
      <c r="W6" s="30"/>
      <c r="X6" s="29"/>
      <c r="Y6" s="29"/>
      <c r="Z6" s="29"/>
      <c r="AA6" s="29"/>
      <c r="AB6" s="29"/>
      <c r="AC6" s="29"/>
      <c r="AD6" s="29"/>
      <c r="AE6" s="29"/>
      <c r="AF6" s="29"/>
      <c r="AG6" s="30"/>
      <c r="AH6" s="29"/>
      <c r="AI6" s="29"/>
      <c r="AJ6" s="29"/>
      <c r="AK6" s="29"/>
      <c r="AL6" s="29"/>
      <c r="AM6" s="29"/>
      <c r="AN6" s="29"/>
      <c r="AO6" s="29"/>
      <c r="AP6" s="29"/>
      <c r="AQ6" s="30"/>
    </row>
    <row r="7" spans="1:43" ht="15" customHeight="1" x14ac:dyDescent="0.35">
      <c r="A7" s="8"/>
      <c r="B7" s="12"/>
      <c r="C7" s="2" t="s">
        <v>5</v>
      </c>
      <c r="D7" s="31">
        <f>0.000551578947368421*D2-0.0114736842105263</f>
        <v>1.6105263157894747E-2</v>
      </c>
      <c r="E7" s="31">
        <f t="shared" ref="E7:H7" si="0">0.000551578947368421*E2-0.0114736842105263</f>
        <v>4.3684210526315798E-2</v>
      </c>
      <c r="F7" s="31">
        <f t="shared" si="0"/>
        <v>7.1263157894736848E-2</v>
      </c>
      <c r="G7" s="31">
        <f t="shared" si="0"/>
        <v>9.8842105263157884E-2</v>
      </c>
      <c r="H7" s="31">
        <f t="shared" si="0"/>
        <v>0.12642105263157893</v>
      </c>
      <c r="I7" s="31"/>
      <c r="J7" s="31">
        <f>(0.000551578947368421*J2-0.0114736842105263)*0.95</f>
        <v>1.530000000000001E-2</v>
      </c>
      <c r="K7" s="31">
        <f t="shared" ref="K7:N7" si="1">(0.000551578947368421*K2-0.0114736842105263)*0.95</f>
        <v>4.1500000000000009E-2</v>
      </c>
      <c r="L7" s="31">
        <f t="shared" si="1"/>
        <v>6.7699999999999996E-2</v>
      </c>
      <c r="M7" s="31">
        <f t="shared" si="1"/>
        <v>9.3899999999999983E-2</v>
      </c>
      <c r="N7" s="31">
        <f t="shared" si="1"/>
        <v>0.12009999999999998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15" customHeight="1" x14ac:dyDescent="0.35">
      <c r="A8" s="8"/>
      <c r="B8" s="12"/>
      <c r="C8" s="2" t="s">
        <v>4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ht="15" customHeight="1" x14ac:dyDescent="0.35">
      <c r="A9" s="18"/>
      <c r="B9" s="21"/>
      <c r="C9" s="2" t="s">
        <v>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ht="15" customHeight="1" x14ac:dyDescent="0.25">
      <c r="A10" s="3" t="s">
        <v>3</v>
      </c>
      <c r="B10" s="75"/>
      <c r="C10" s="4"/>
      <c r="D10" s="33"/>
      <c r="E10" s="33"/>
      <c r="F10" s="33"/>
      <c r="G10" s="33"/>
      <c r="H10" s="33"/>
      <c r="I10" s="34"/>
      <c r="J10" s="33"/>
      <c r="K10" s="33"/>
      <c r="L10" s="33"/>
      <c r="M10" s="33"/>
      <c r="N10" s="33"/>
      <c r="O10" s="34"/>
      <c r="P10" s="33"/>
      <c r="Q10" s="34"/>
      <c r="R10" s="33"/>
      <c r="S10" s="34"/>
      <c r="T10" s="33"/>
      <c r="U10" s="34"/>
      <c r="V10" s="33"/>
      <c r="W10" s="34"/>
      <c r="X10" s="33"/>
      <c r="Y10" s="34"/>
      <c r="Z10" s="33"/>
      <c r="AA10" s="34"/>
      <c r="AB10" s="33"/>
      <c r="AC10" s="34"/>
      <c r="AD10" s="33"/>
      <c r="AE10" s="34"/>
      <c r="AF10" s="33"/>
      <c r="AG10" s="34"/>
      <c r="AH10" s="33"/>
      <c r="AI10" s="34"/>
      <c r="AJ10" s="33"/>
      <c r="AK10" s="34"/>
      <c r="AL10" s="33"/>
      <c r="AM10" s="34"/>
      <c r="AN10" s="33"/>
      <c r="AO10" s="34"/>
      <c r="AP10" s="33"/>
      <c r="AQ10" s="34"/>
    </row>
    <row r="11" spans="1:43" ht="15" customHeight="1" x14ac:dyDescent="0.25">
      <c r="A11" s="8"/>
      <c r="B11" s="12"/>
      <c r="C11" s="2" t="s">
        <v>2</v>
      </c>
      <c r="D11" s="32">
        <f>4190.1863*D7</f>
        <v>67.484053042105316</v>
      </c>
      <c r="E11" s="32">
        <f t="shared" ref="E11:H11" si="2">4190.1863*E7</f>
        <v>183.04498047368426</v>
      </c>
      <c r="F11" s="32">
        <f t="shared" si="2"/>
        <v>298.60590790526322</v>
      </c>
      <c r="G11" s="32">
        <f t="shared" si="2"/>
        <v>414.1668353368421</v>
      </c>
      <c r="H11" s="32">
        <f t="shared" si="2"/>
        <v>529.72776276842103</v>
      </c>
      <c r="I11" s="32"/>
      <c r="J11" s="32">
        <f>4190.1863*J7</f>
        <v>64.109850390000048</v>
      </c>
      <c r="K11" s="32">
        <f t="shared" ref="K11:N11" si="3">4190.1863*K7</f>
        <v>173.89273145000004</v>
      </c>
      <c r="L11" s="32">
        <f t="shared" si="3"/>
        <v>283.67561251000001</v>
      </c>
      <c r="M11" s="32">
        <f t="shared" si="3"/>
        <v>393.45849356999997</v>
      </c>
      <c r="N11" s="32">
        <f t="shared" si="3"/>
        <v>503.24137463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ht="15" customHeight="1" x14ac:dyDescent="0.25">
      <c r="A12" s="8"/>
      <c r="B12" s="12"/>
      <c r="C12" s="2" t="s">
        <v>1</v>
      </c>
      <c r="D12" s="32">
        <v>0.4927451057399706</v>
      </c>
      <c r="E12" s="32">
        <v>1.4927451057399701</v>
      </c>
      <c r="F12" s="32">
        <v>2.4927451057399699</v>
      </c>
      <c r="G12" s="32">
        <v>3.4927451057399699</v>
      </c>
      <c r="H12" s="32">
        <v>4.4927451057399699</v>
      </c>
      <c r="I12" s="32"/>
      <c r="J12" s="32">
        <v>0.4927451057399706</v>
      </c>
      <c r="K12" s="32">
        <v>1.4927451057399701</v>
      </c>
      <c r="L12" s="32">
        <v>2.4927451057399699</v>
      </c>
      <c r="M12" s="32">
        <v>3.4927451057399699</v>
      </c>
      <c r="N12" s="32">
        <v>4.4927451057399699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ht="15" customHeight="1" x14ac:dyDescent="0.35">
      <c r="A13" s="77" t="s">
        <v>66</v>
      </c>
      <c r="B13" s="22"/>
      <c r="C13" s="2" t="s">
        <v>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ht="15" customHeight="1" x14ac:dyDescent="0.25">
      <c r="A14" s="76" t="s">
        <v>25</v>
      </c>
      <c r="B14" s="9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0"/>
      <c r="U14" s="10"/>
      <c r="V14" s="10"/>
      <c r="W14" s="11"/>
      <c r="X14" s="5"/>
      <c r="Y14" s="5"/>
      <c r="Z14" s="5"/>
      <c r="AA14" s="5"/>
      <c r="AB14" s="5"/>
      <c r="AC14" s="5"/>
      <c r="AD14" s="10"/>
      <c r="AE14" s="10"/>
      <c r="AF14" s="10"/>
      <c r="AG14" s="11"/>
      <c r="AH14" s="5"/>
      <c r="AI14" s="5"/>
      <c r="AJ14" s="5"/>
      <c r="AK14" s="5"/>
      <c r="AL14" s="5"/>
      <c r="AM14" s="5"/>
      <c r="AN14" s="10"/>
      <c r="AO14" s="10"/>
      <c r="AP14" s="10"/>
      <c r="AQ14" s="11"/>
    </row>
    <row r="15" spans="1:43" ht="15" customHeight="1" x14ac:dyDescent="0.25">
      <c r="A15" s="23"/>
      <c r="B15" s="24" t="s">
        <v>26</v>
      </c>
      <c r="C15" s="2" t="s">
        <v>2</v>
      </c>
      <c r="D15" s="38"/>
      <c r="E15" s="38"/>
      <c r="F15" s="38"/>
      <c r="G15" s="38"/>
      <c r="H15" s="38"/>
      <c r="I15" s="32"/>
      <c r="J15" s="38"/>
      <c r="K15" s="38"/>
      <c r="L15" s="38"/>
      <c r="M15" s="38"/>
      <c r="N15" s="38"/>
      <c r="O15" s="32"/>
      <c r="P15" s="32"/>
      <c r="Q15" s="32"/>
      <c r="R15" s="32"/>
      <c r="S15" s="32"/>
      <c r="T15" s="39"/>
      <c r="U15" s="39"/>
      <c r="V15" s="39"/>
      <c r="W15" s="39"/>
      <c r="X15" s="38"/>
      <c r="Y15" s="32"/>
      <c r="Z15" s="32"/>
      <c r="AA15" s="32"/>
      <c r="AB15" s="32"/>
      <c r="AC15" s="32"/>
      <c r="AD15" s="39"/>
      <c r="AE15" s="39"/>
      <c r="AF15" s="39"/>
      <c r="AG15" s="39"/>
      <c r="AH15" s="38"/>
      <c r="AI15" s="32"/>
      <c r="AJ15" s="32"/>
      <c r="AK15" s="32"/>
      <c r="AL15" s="32"/>
      <c r="AM15" s="32"/>
      <c r="AN15" s="39"/>
      <c r="AO15" s="39"/>
      <c r="AP15" s="39"/>
      <c r="AQ15" s="39"/>
    </row>
    <row r="16" spans="1:43" ht="15" customHeight="1" x14ac:dyDescent="0.25">
      <c r="A16" s="8"/>
      <c r="B16" s="12"/>
      <c r="C16" s="2" t="s">
        <v>1</v>
      </c>
      <c r="D16" s="38"/>
      <c r="E16" s="38"/>
      <c r="F16" s="38"/>
      <c r="G16" s="38"/>
      <c r="H16" s="38"/>
      <c r="I16" s="32"/>
      <c r="J16" s="38"/>
      <c r="K16" s="38"/>
      <c r="L16" s="38"/>
      <c r="M16" s="38"/>
      <c r="N16" s="38"/>
      <c r="O16" s="32"/>
      <c r="P16" s="32"/>
      <c r="Q16" s="32"/>
      <c r="R16" s="32"/>
      <c r="S16" s="32"/>
      <c r="T16" s="39"/>
      <c r="U16" s="39"/>
      <c r="V16" s="39"/>
      <c r="W16" s="39"/>
      <c r="X16" s="38"/>
      <c r="Y16" s="32"/>
      <c r="Z16" s="32"/>
      <c r="AA16" s="32"/>
      <c r="AB16" s="32"/>
      <c r="AC16" s="32"/>
      <c r="AD16" s="39"/>
      <c r="AE16" s="39"/>
      <c r="AF16" s="39"/>
      <c r="AG16" s="39"/>
      <c r="AH16" s="38"/>
      <c r="AI16" s="32"/>
      <c r="AJ16" s="32"/>
      <c r="AK16" s="32"/>
      <c r="AL16" s="32"/>
      <c r="AM16" s="32"/>
      <c r="AN16" s="39"/>
      <c r="AO16" s="39"/>
      <c r="AP16" s="39"/>
      <c r="AQ16" s="39"/>
    </row>
    <row r="17" spans="1:43" ht="15" customHeight="1" x14ac:dyDescent="0.25">
      <c r="A17" s="23"/>
      <c r="B17" s="24" t="s">
        <v>27</v>
      </c>
      <c r="C17" s="2" t="s">
        <v>2</v>
      </c>
      <c r="D17" s="38"/>
      <c r="E17" s="38"/>
      <c r="F17" s="38"/>
      <c r="G17" s="38"/>
      <c r="H17" s="38"/>
      <c r="I17" s="32"/>
      <c r="J17" s="38"/>
      <c r="K17" s="38"/>
      <c r="L17" s="38"/>
      <c r="M17" s="38"/>
      <c r="N17" s="38"/>
      <c r="O17" s="32"/>
      <c r="P17" s="32"/>
      <c r="Q17" s="32"/>
      <c r="R17" s="32"/>
      <c r="S17" s="32"/>
      <c r="T17" s="39"/>
      <c r="U17" s="39"/>
      <c r="V17" s="39"/>
      <c r="W17" s="39"/>
      <c r="X17" s="38"/>
      <c r="Y17" s="32"/>
      <c r="Z17" s="32"/>
      <c r="AA17" s="32"/>
      <c r="AB17" s="32"/>
      <c r="AC17" s="32"/>
      <c r="AD17" s="39"/>
      <c r="AE17" s="39"/>
      <c r="AF17" s="39"/>
      <c r="AG17" s="39"/>
      <c r="AH17" s="38"/>
      <c r="AI17" s="32"/>
      <c r="AJ17" s="32"/>
      <c r="AK17" s="32"/>
      <c r="AL17" s="32"/>
      <c r="AM17" s="32"/>
      <c r="AN17" s="39"/>
      <c r="AO17" s="39"/>
      <c r="AP17" s="39"/>
      <c r="AQ17" s="39"/>
    </row>
    <row r="18" spans="1:43" ht="15" customHeight="1" x14ac:dyDescent="0.25">
      <c r="A18" s="8"/>
      <c r="B18" s="13"/>
      <c r="C18" s="2" t="s">
        <v>1</v>
      </c>
      <c r="D18" s="38"/>
      <c r="E18" s="38"/>
      <c r="F18" s="38"/>
      <c r="G18" s="38"/>
      <c r="H18" s="38"/>
      <c r="I18" s="32"/>
      <c r="J18" s="38"/>
      <c r="K18" s="38"/>
      <c r="L18" s="38"/>
      <c r="M18" s="38"/>
      <c r="N18" s="38"/>
      <c r="O18" s="32"/>
      <c r="P18" s="32"/>
      <c r="Q18" s="32"/>
      <c r="R18" s="32"/>
      <c r="S18" s="32"/>
      <c r="T18" s="39"/>
      <c r="U18" s="39"/>
      <c r="V18" s="39"/>
      <c r="W18" s="39"/>
      <c r="X18" s="38"/>
      <c r="Y18" s="32"/>
      <c r="Z18" s="32"/>
      <c r="AA18" s="32"/>
      <c r="AB18" s="32"/>
      <c r="AC18" s="32"/>
      <c r="AD18" s="39"/>
      <c r="AE18" s="39"/>
      <c r="AF18" s="39"/>
      <c r="AG18" s="39"/>
      <c r="AH18" s="38"/>
      <c r="AI18" s="32"/>
      <c r="AJ18" s="32"/>
      <c r="AK18" s="32"/>
      <c r="AL18" s="32"/>
      <c r="AM18" s="32"/>
      <c r="AN18" s="39"/>
      <c r="AO18" s="39"/>
      <c r="AP18" s="39"/>
      <c r="AQ18" s="39"/>
    </row>
    <row r="19" spans="1:43" ht="15" customHeight="1" x14ac:dyDescent="0.25">
      <c r="A19" s="23"/>
      <c r="B19" s="24" t="s">
        <v>28</v>
      </c>
      <c r="C19" s="2" t="s">
        <v>2</v>
      </c>
      <c r="D19" s="38"/>
      <c r="E19" s="38"/>
      <c r="F19" s="38"/>
      <c r="G19" s="38"/>
      <c r="H19" s="38"/>
      <c r="I19" s="32"/>
      <c r="J19" s="38"/>
      <c r="K19" s="38"/>
      <c r="L19" s="38"/>
      <c r="M19" s="38"/>
      <c r="N19" s="38"/>
      <c r="O19" s="32"/>
      <c r="P19" s="32"/>
      <c r="Q19" s="32"/>
      <c r="R19" s="32"/>
      <c r="S19" s="32"/>
      <c r="T19" s="39"/>
      <c r="U19" s="39"/>
      <c r="V19" s="39"/>
      <c r="W19" s="39"/>
      <c r="X19" s="38"/>
      <c r="Y19" s="32"/>
      <c r="Z19" s="32"/>
      <c r="AA19" s="32"/>
      <c r="AB19" s="32"/>
      <c r="AC19" s="32"/>
      <c r="AD19" s="39"/>
      <c r="AE19" s="39"/>
      <c r="AF19" s="39"/>
      <c r="AG19" s="39"/>
      <c r="AH19" s="38"/>
      <c r="AI19" s="32"/>
      <c r="AJ19" s="32"/>
      <c r="AK19" s="32"/>
      <c r="AL19" s="32"/>
      <c r="AM19" s="32"/>
      <c r="AN19" s="39"/>
      <c r="AO19" s="39"/>
      <c r="AP19" s="39"/>
      <c r="AQ19" s="39"/>
    </row>
    <row r="20" spans="1:43" ht="15" customHeight="1" x14ac:dyDescent="0.25">
      <c r="A20" s="8"/>
      <c r="B20" s="13"/>
      <c r="C20" s="2" t="s">
        <v>1</v>
      </c>
      <c r="D20" s="38"/>
      <c r="E20" s="38"/>
      <c r="F20" s="38"/>
      <c r="G20" s="38"/>
      <c r="H20" s="38"/>
      <c r="I20" s="32"/>
      <c r="J20" s="38"/>
      <c r="K20" s="38"/>
      <c r="L20" s="38"/>
      <c r="M20" s="38"/>
      <c r="N20" s="38"/>
      <c r="O20" s="32"/>
      <c r="P20" s="32"/>
      <c r="Q20" s="32"/>
      <c r="R20" s="32"/>
      <c r="S20" s="32"/>
      <c r="T20" s="39"/>
      <c r="U20" s="39"/>
      <c r="V20" s="39"/>
      <c r="W20" s="39"/>
      <c r="X20" s="38"/>
      <c r="Y20" s="32"/>
      <c r="Z20" s="32"/>
      <c r="AA20" s="32"/>
      <c r="AB20" s="32"/>
      <c r="AC20" s="32"/>
      <c r="AD20" s="39"/>
      <c r="AE20" s="39"/>
      <c r="AF20" s="39"/>
      <c r="AG20" s="39"/>
      <c r="AH20" s="38"/>
      <c r="AI20" s="32"/>
      <c r="AJ20" s="32"/>
      <c r="AK20" s="32"/>
      <c r="AL20" s="32"/>
      <c r="AM20" s="32"/>
      <c r="AN20" s="39"/>
      <c r="AO20" s="39"/>
      <c r="AP20" s="39"/>
      <c r="AQ20" s="39"/>
    </row>
    <row r="21" spans="1:43" ht="15" customHeight="1" x14ac:dyDescent="0.25">
      <c r="A21" s="23"/>
      <c r="B21" s="24" t="s">
        <v>29</v>
      </c>
      <c r="C21" s="2" t="s">
        <v>2</v>
      </c>
      <c r="D21" s="38"/>
      <c r="E21" s="38"/>
      <c r="F21" s="38"/>
      <c r="G21" s="38"/>
      <c r="H21" s="38"/>
      <c r="I21" s="32"/>
      <c r="J21" s="38"/>
      <c r="K21" s="38"/>
      <c r="L21" s="38"/>
      <c r="M21" s="38"/>
      <c r="N21" s="38"/>
      <c r="O21" s="32"/>
      <c r="P21" s="32"/>
      <c r="Q21" s="32"/>
      <c r="R21" s="32"/>
      <c r="S21" s="32"/>
      <c r="T21" s="39"/>
      <c r="U21" s="39"/>
      <c r="V21" s="39"/>
      <c r="W21" s="39"/>
      <c r="X21" s="38"/>
      <c r="Y21" s="32"/>
      <c r="Z21" s="32"/>
      <c r="AA21" s="32"/>
      <c r="AB21" s="32"/>
      <c r="AC21" s="32"/>
      <c r="AD21" s="39"/>
      <c r="AE21" s="39"/>
      <c r="AF21" s="39"/>
      <c r="AG21" s="39"/>
      <c r="AH21" s="38"/>
      <c r="AI21" s="32"/>
      <c r="AJ21" s="32"/>
      <c r="AK21" s="32"/>
      <c r="AL21" s="32"/>
      <c r="AM21" s="32"/>
      <c r="AN21" s="39"/>
      <c r="AO21" s="39"/>
      <c r="AP21" s="39"/>
      <c r="AQ21" s="39"/>
    </row>
    <row r="22" spans="1:43" ht="15" customHeight="1" x14ac:dyDescent="0.25">
      <c r="A22" s="8"/>
      <c r="B22" s="13"/>
      <c r="C22" s="2" t="s">
        <v>1</v>
      </c>
      <c r="D22" s="38"/>
      <c r="E22" s="38"/>
      <c r="F22" s="38"/>
      <c r="G22" s="38"/>
      <c r="H22" s="38"/>
      <c r="I22" s="32"/>
      <c r="J22" s="38"/>
      <c r="K22" s="38"/>
      <c r="L22" s="38"/>
      <c r="M22" s="38"/>
      <c r="N22" s="38"/>
      <c r="O22" s="32"/>
      <c r="P22" s="32"/>
      <c r="Q22" s="32"/>
      <c r="R22" s="32"/>
      <c r="S22" s="32"/>
      <c r="T22" s="39"/>
      <c r="U22" s="39"/>
      <c r="V22" s="39"/>
      <c r="W22" s="39"/>
      <c r="X22" s="38"/>
      <c r="Y22" s="32"/>
      <c r="Z22" s="32"/>
      <c r="AA22" s="32"/>
      <c r="AB22" s="32"/>
      <c r="AC22" s="32"/>
      <c r="AD22" s="39"/>
      <c r="AE22" s="39"/>
      <c r="AF22" s="39"/>
      <c r="AG22" s="39"/>
      <c r="AH22" s="38"/>
      <c r="AI22" s="32"/>
      <c r="AJ22" s="32"/>
      <c r="AK22" s="32"/>
      <c r="AL22" s="32"/>
      <c r="AM22" s="32"/>
      <c r="AN22" s="39"/>
      <c r="AO22" s="39"/>
      <c r="AP22" s="39"/>
      <c r="AQ22" s="39"/>
    </row>
    <row r="23" spans="1:43" ht="15" customHeight="1" x14ac:dyDescent="0.25">
      <c r="A23" s="23"/>
      <c r="B23" s="24" t="s">
        <v>30</v>
      </c>
      <c r="C23" s="2" t="s">
        <v>2</v>
      </c>
      <c r="D23" s="38"/>
      <c r="E23" s="38"/>
      <c r="F23" s="38"/>
      <c r="G23" s="38"/>
      <c r="H23" s="38"/>
      <c r="I23" s="32"/>
      <c r="J23" s="38"/>
      <c r="K23" s="38"/>
      <c r="L23" s="38"/>
      <c r="M23" s="38"/>
      <c r="N23" s="38"/>
      <c r="O23" s="32"/>
      <c r="P23" s="32"/>
      <c r="Q23" s="32"/>
      <c r="R23" s="32"/>
      <c r="S23" s="32"/>
      <c r="T23" s="39"/>
      <c r="U23" s="39"/>
      <c r="V23" s="39"/>
      <c r="W23" s="39"/>
      <c r="X23" s="38"/>
      <c r="Y23" s="32"/>
      <c r="Z23" s="32"/>
      <c r="AA23" s="32"/>
      <c r="AB23" s="32"/>
      <c r="AC23" s="32"/>
      <c r="AD23" s="39"/>
      <c r="AE23" s="39"/>
      <c r="AF23" s="39"/>
      <c r="AG23" s="39"/>
      <c r="AH23" s="38"/>
      <c r="AI23" s="32"/>
      <c r="AJ23" s="32"/>
      <c r="AK23" s="32"/>
      <c r="AL23" s="32"/>
      <c r="AM23" s="32"/>
      <c r="AN23" s="39"/>
      <c r="AO23" s="39"/>
      <c r="AP23" s="39"/>
      <c r="AQ23" s="39"/>
    </row>
    <row r="24" spans="1:43" ht="15" customHeight="1" x14ac:dyDescent="0.25">
      <c r="A24" s="8"/>
      <c r="B24" s="13"/>
      <c r="C24" s="2" t="s">
        <v>1</v>
      </c>
      <c r="D24" s="38"/>
      <c r="E24" s="38"/>
      <c r="F24" s="38"/>
      <c r="G24" s="38"/>
      <c r="H24" s="38"/>
      <c r="I24" s="32"/>
      <c r="J24" s="38"/>
      <c r="K24" s="38"/>
      <c r="L24" s="38"/>
      <c r="M24" s="38"/>
      <c r="N24" s="38"/>
      <c r="O24" s="32"/>
      <c r="P24" s="32"/>
      <c r="Q24" s="32"/>
      <c r="R24" s="32"/>
      <c r="S24" s="32"/>
      <c r="T24" s="39"/>
      <c r="U24" s="39"/>
      <c r="V24" s="39"/>
      <c r="W24" s="39"/>
      <c r="X24" s="38"/>
      <c r="Y24" s="32"/>
      <c r="Z24" s="32"/>
      <c r="AA24" s="32"/>
      <c r="AB24" s="32"/>
      <c r="AC24" s="32"/>
      <c r="AD24" s="39"/>
      <c r="AE24" s="39"/>
      <c r="AF24" s="39"/>
      <c r="AG24" s="39"/>
      <c r="AH24" s="38"/>
      <c r="AI24" s="32"/>
      <c r="AJ24" s="32"/>
      <c r="AK24" s="32"/>
      <c r="AL24" s="32"/>
      <c r="AM24" s="32"/>
      <c r="AN24" s="39"/>
      <c r="AO24" s="39"/>
      <c r="AP24" s="39"/>
      <c r="AQ24" s="39"/>
    </row>
    <row r="25" spans="1:43" ht="15" customHeight="1" x14ac:dyDescent="0.25">
      <c r="A25" s="3" t="s">
        <v>18</v>
      </c>
      <c r="B25" s="9"/>
      <c r="C25" s="4"/>
      <c r="D25" s="35"/>
      <c r="E25" s="35"/>
      <c r="F25" s="35"/>
      <c r="G25" s="35"/>
      <c r="H25" s="35"/>
      <c r="I25" s="36"/>
      <c r="J25" s="35"/>
      <c r="K25" s="35"/>
      <c r="L25" s="35"/>
      <c r="M25" s="35"/>
      <c r="N25" s="35"/>
      <c r="O25" s="36"/>
      <c r="P25" s="36"/>
      <c r="Q25" s="36"/>
      <c r="R25" s="36"/>
      <c r="S25" s="36"/>
      <c r="T25" s="36"/>
      <c r="U25" s="37"/>
      <c r="V25" s="37"/>
      <c r="W25" s="34"/>
      <c r="X25" s="35"/>
      <c r="Y25" s="36"/>
      <c r="Z25" s="36"/>
      <c r="AA25" s="36"/>
      <c r="AB25" s="36"/>
      <c r="AC25" s="36"/>
      <c r="AD25" s="36"/>
      <c r="AE25" s="37"/>
      <c r="AF25" s="37"/>
      <c r="AG25" s="34"/>
      <c r="AH25" s="35"/>
      <c r="AI25" s="36"/>
      <c r="AJ25" s="36"/>
      <c r="AK25" s="36"/>
      <c r="AL25" s="36"/>
      <c r="AM25" s="36"/>
      <c r="AN25" s="36"/>
      <c r="AO25" s="37"/>
      <c r="AP25" s="37"/>
      <c r="AQ25" s="34"/>
    </row>
    <row r="26" spans="1:43" ht="15" customHeight="1" x14ac:dyDescent="0.35">
      <c r="A26" s="8"/>
      <c r="B26" s="12"/>
      <c r="C26" s="2" t="s">
        <v>5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1"/>
      <c r="R26" s="32"/>
      <c r="S26" s="32"/>
      <c r="T26" s="39"/>
      <c r="U26" s="39"/>
      <c r="V26" s="39"/>
      <c r="W26" s="39"/>
      <c r="X26" s="38"/>
      <c r="Y26" s="32"/>
      <c r="Z26" s="32"/>
      <c r="AA26" s="31"/>
      <c r="AB26" s="32"/>
      <c r="AC26" s="32"/>
      <c r="AD26" s="39"/>
      <c r="AE26" s="39"/>
      <c r="AF26" s="39"/>
      <c r="AG26" s="39"/>
      <c r="AH26" s="38"/>
      <c r="AI26" s="32"/>
      <c r="AJ26" s="32"/>
      <c r="AK26" s="31"/>
      <c r="AL26" s="32"/>
      <c r="AM26" s="32"/>
      <c r="AN26" s="39"/>
      <c r="AO26" s="39"/>
      <c r="AP26" s="39"/>
      <c r="AQ26" s="39"/>
    </row>
    <row r="27" spans="1:43" ht="15" customHeight="1" x14ac:dyDescent="0.35">
      <c r="A27" s="8"/>
      <c r="B27" s="12"/>
      <c r="C27" s="2" t="s">
        <v>19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</row>
    <row r="28" spans="1:43" ht="15" customHeight="1" x14ac:dyDescent="0.35">
      <c r="A28" s="8"/>
      <c r="B28" s="13"/>
      <c r="C28" s="2" t="s">
        <v>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3" ht="15" customHeight="1" x14ac:dyDescent="0.25">
      <c r="A29" s="3" t="s">
        <v>9</v>
      </c>
      <c r="B29" s="9"/>
      <c r="C29" s="4"/>
      <c r="D29" s="33"/>
      <c r="E29" s="33"/>
      <c r="F29" s="33"/>
      <c r="G29" s="33"/>
      <c r="H29" s="33"/>
      <c r="I29" s="34"/>
      <c r="J29" s="33"/>
      <c r="K29" s="33"/>
      <c r="L29" s="33"/>
      <c r="M29" s="33"/>
      <c r="N29" s="33"/>
      <c r="O29" s="34"/>
      <c r="P29" s="33"/>
      <c r="Q29" s="34"/>
      <c r="R29" s="33"/>
      <c r="S29" s="34"/>
      <c r="T29" s="33"/>
      <c r="U29" s="34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3"/>
      <c r="AG29" s="34"/>
      <c r="AH29" s="33"/>
      <c r="AI29" s="34"/>
      <c r="AJ29" s="33"/>
      <c r="AK29" s="34"/>
      <c r="AL29" s="33"/>
      <c r="AM29" s="34"/>
      <c r="AN29" s="33"/>
      <c r="AO29" s="34"/>
      <c r="AP29" s="33"/>
      <c r="AQ29" s="34"/>
    </row>
    <row r="30" spans="1:43" ht="15" customHeight="1" x14ac:dyDescent="0.25">
      <c r="A30" s="8"/>
      <c r="B30" s="12"/>
      <c r="C30" s="2" t="s">
        <v>2</v>
      </c>
      <c r="D30" s="32">
        <f>-3.20527*D7+20.58332</f>
        <v>20.531698283157894</v>
      </c>
      <c r="E30" s="32">
        <f t="shared" ref="E30:H30" si="4">-3.20527*E7+20.58332</f>
        <v>20.443300310526315</v>
      </c>
      <c r="F30" s="32">
        <f t="shared" si="4"/>
        <v>20.354902337894739</v>
      </c>
      <c r="G30" s="32">
        <f t="shared" si="4"/>
        <v>20.26650436526316</v>
      </c>
      <c r="H30" s="32">
        <f t="shared" si="4"/>
        <v>20.17810639263158</v>
      </c>
      <c r="I30" s="32"/>
      <c r="J30" s="32">
        <f>D30</f>
        <v>20.531698283157894</v>
      </c>
      <c r="K30" s="32">
        <f t="shared" ref="K30:N30" si="5">E30</f>
        <v>20.443300310526315</v>
      </c>
      <c r="L30" s="32">
        <f t="shared" si="5"/>
        <v>20.354902337894739</v>
      </c>
      <c r="M30" s="32">
        <f t="shared" si="5"/>
        <v>20.26650436526316</v>
      </c>
      <c r="N30" s="32">
        <f t="shared" si="5"/>
        <v>20.17810639263158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</row>
    <row r="31" spans="1:43" ht="15" customHeight="1" x14ac:dyDescent="0.25">
      <c r="A31" s="18"/>
      <c r="B31" s="21"/>
      <c r="C31" s="2" t="s">
        <v>1</v>
      </c>
      <c r="D31" s="65">
        <f>-15.08546*LN(D7)-146.82404</f>
        <v>-84.542071718568536</v>
      </c>
      <c r="E31" s="65">
        <f t="shared" ref="E31:H31" si="6">-15.08546*LN(E7)-146.82404</f>
        <v>-99.594956158719185</v>
      </c>
      <c r="F31" s="65">
        <f t="shared" si="6"/>
        <v>-106.97767095358699</v>
      </c>
      <c r="G31" s="65">
        <f t="shared" si="6"/>
        <v>-111.91279179189686</v>
      </c>
      <c r="H31" s="65">
        <f t="shared" si="6"/>
        <v>-115.6252381575145</v>
      </c>
      <c r="I31" s="65"/>
      <c r="J31" s="65">
        <f>D31-J30*LN(0.95)</f>
        <v>-83.488933274254151</v>
      </c>
      <c r="K31" s="65">
        <f t="shared" ref="K31:N31" si="7">E31-K30*LN(0.95)</f>
        <v>-98.546351937638249</v>
      </c>
      <c r="L31" s="65">
        <f t="shared" si="7"/>
        <v>-105.93360095573952</v>
      </c>
      <c r="M31" s="65">
        <f t="shared" si="7"/>
        <v>-110.87325601728284</v>
      </c>
      <c r="N31" s="65">
        <f t="shared" si="7"/>
        <v>-114.59023660613393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</row>
    <row r="32" spans="1:43" ht="15" customHeight="1" x14ac:dyDescent="0.25">
      <c r="A32" s="3" t="s">
        <v>10</v>
      </c>
      <c r="B32" s="9"/>
      <c r="C32" s="4"/>
      <c r="D32" s="36"/>
      <c r="E32" s="36"/>
      <c r="F32" s="36"/>
      <c r="G32" s="36"/>
      <c r="H32" s="36"/>
      <c r="I32" s="40"/>
      <c r="J32" s="36"/>
      <c r="K32" s="36"/>
      <c r="L32" s="36"/>
      <c r="M32" s="36"/>
      <c r="N32" s="36"/>
      <c r="O32" s="40"/>
      <c r="P32" s="36"/>
      <c r="Q32" s="40"/>
      <c r="R32" s="36"/>
      <c r="S32" s="40"/>
      <c r="T32" s="36"/>
      <c r="U32" s="40"/>
      <c r="V32" s="36"/>
      <c r="W32" s="40"/>
      <c r="X32" s="36"/>
      <c r="Y32" s="40"/>
      <c r="Z32" s="36"/>
      <c r="AA32" s="40"/>
      <c r="AB32" s="36"/>
      <c r="AC32" s="40"/>
      <c r="AD32" s="36"/>
      <c r="AE32" s="40"/>
      <c r="AF32" s="36"/>
      <c r="AG32" s="40"/>
      <c r="AH32" s="36"/>
      <c r="AI32" s="40"/>
      <c r="AJ32" s="36"/>
      <c r="AK32" s="40"/>
      <c r="AL32" s="36"/>
      <c r="AM32" s="40"/>
      <c r="AN32" s="36"/>
      <c r="AO32" s="40"/>
      <c r="AP32" s="36"/>
      <c r="AQ32" s="40"/>
    </row>
    <row r="33" spans="1:43" ht="15" customHeight="1" x14ac:dyDescent="0.25">
      <c r="A33" s="8"/>
      <c r="B33" s="12"/>
      <c r="C33" s="2" t="s">
        <v>2</v>
      </c>
      <c r="D33" s="32">
        <f>-3.20527*D7+20.58332</f>
        <v>20.531698283157894</v>
      </c>
      <c r="E33" s="32">
        <f t="shared" ref="E33:H33" si="8">-3.20527*E7+20.58332</f>
        <v>20.443300310526315</v>
      </c>
      <c r="F33" s="32">
        <f t="shared" si="8"/>
        <v>20.354902337894739</v>
      </c>
      <c r="G33" s="32">
        <f t="shared" si="8"/>
        <v>20.26650436526316</v>
      </c>
      <c r="H33" s="32">
        <f t="shared" si="8"/>
        <v>20.17810639263158</v>
      </c>
      <c r="I33" s="32"/>
      <c r="J33" s="32">
        <f>D33</f>
        <v>20.531698283157894</v>
      </c>
      <c r="K33" s="32">
        <f t="shared" ref="K33" si="9">E33</f>
        <v>20.443300310526315</v>
      </c>
      <c r="L33" s="32">
        <f t="shared" ref="L33" si="10">F33</f>
        <v>20.354902337894739</v>
      </c>
      <c r="M33" s="32">
        <f t="shared" ref="M33" si="11">G33</f>
        <v>20.26650436526316</v>
      </c>
      <c r="N33" s="32">
        <f t="shared" ref="N33" si="12">H33</f>
        <v>20.17810639263158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</row>
    <row r="34" spans="1:43" ht="15" customHeight="1" x14ac:dyDescent="0.25">
      <c r="A34" s="18"/>
      <c r="B34" s="21"/>
      <c r="C34" s="2" t="s">
        <v>1</v>
      </c>
      <c r="D34" s="32">
        <f>-15.08546*LN(D7)-141.82404</f>
        <v>-79.542071718568536</v>
      </c>
      <c r="E34" s="32">
        <f t="shared" ref="E34:H34" si="13">-15.08546*LN(E7)-141.82404</f>
        <v>-94.594956158719185</v>
      </c>
      <c r="F34" s="32">
        <f t="shared" si="13"/>
        <v>-101.97767095358699</v>
      </c>
      <c r="G34" s="32">
        <f t="shared" si="13"/>
        <v>-106.91279179189686</v>
      </c>
      <c r="H34" s="32">
        <f t="shared" si="13"/>
        <v>-110.6252381575145</v>
      </c>
      <c r="I34" s="32"/>
      <c r="J34" s="65">
        <f>D34-J33*LN(0.95)</f>
        <v>-78.488933274254151</v>
      </c>
      <c r="K34" s="65">
        <f t="shared" ref="K34" si="14">E34-K33*LN(0.95)</f>
        <v>-93.546351937638249</v>
      </c>
      <c r="L34" s="65">
        <f t="shared" ref="L34" si="15">F34-L33*LN(0.95)</f>
        <v>-100.93360095573952</v>
      </c>
      <c r="M34" s="65">
        <f t="shared" ref="M34" si="16">G34-M33*LN(0.95)</f>
        <v>-105.87325601728284</v>
      </c>
      <c r="N34" s="65">
        <f t="shared" ref="N34" si="17">H34-N33*LN(0.95)</f>
        <v>-109.59023660613393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</row>
    <row r="35" spans="1:43" ht="15" customHeight="1" x14ac:dyDescent="0.25">
      <c r="A35" s="3" t="s">
        <v>8</v>
      </c>
      <c r="B35" s="9"/>
      <c r="C35" s="4"/>
      <c r="D35" s="36"/>
      <c r="E35" s="40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40"/>
      <c r="T35" s="36"/>
      <c r="U35" s="40"/>
      <c r="V35" s="36"/>
      <c r="W35" s="40"/>
      <c r="X35" s="36"/>
      <c r="Y35" s="40"/>
      <c r="Z35" s="36"/>
      <c r="AA35" s="40"/>
      <c r="AB35" s="36"/>
      <c r="AC35" s="40"/>
      <c r="AD35" s="36"/>
      <c r="AE35" s="40"/>
      <c r="AF35" s="36"/>
      <c r="AG35" s="40"/>
      <c r="AH35" s="36"/>
      <c r="AI35" s="40"/>
      <c r="AJ35" s="36"/>
      <c r="AK35" s="40"/>
      <c r="AL35" s="36"/>
      <c r="AM35" s="40"/>
      <c r="AN35" s="36"/>
      <c r="AO35" s="40"/>
      <c r="AP35" s="36"/>
      <c r="AQ35" s="40"/>
    </row>
    <row r="36" spans="1:43" ht="15" customHeight="1" x14ac:dyDescent="0.25">
      <c r="A36" s="25"/>
      <c r="B36" s="17" t="s">
        <v>31</v>
      </c>
      <c r="C36" s="2" t="s">
        <v>2</v>
      </c>
      <c r="D36" s="32"/>
      <c r="E36" s="32"/>
      <c r="F36" s="32"/>
      <c r="G36" s="32"/>
      <c r="H36" s="32"/>
      <c r="I36" s="32"/>
      <c r="J36" s="32"/>
      <c r="K36" s="41"/>
      <c r="L36" s="41"/>
      <c r="M36" s="32"/>
      <c r="N36" s="32"/>
      <c r="O36" s="32"/>
      <c r="P36" s="32"/>
      <c r="Q36" s="32"/>
      <c r="R36" s="32"/>
      <c r="S36" s="32"/>
      <c r="T36" s="32"/>
      <c r="U36" s="41"/>
      <c r="V36" s="41"/>
      <c r="W36" s="32"/>
      <c r="X36" s="32"/>
      <c r="Y36" s="32"/>
      <c r="Z36" s="32"/>
      <c r="AA36" s="32"/>
      <c r="AB36" s="32"/>
      <c r="AC36" s="32"/>
      <c r="AD36" s="32"/>
      <c r="AE36" s="41"/>
      <c r="AF36" s="41"/>
      <c r="AG36" s="32"/>
      <c r="AH36" s="32"/>
      <c r="AI36" s="32"/>
      <c r="AJ36" s="32"/>
      <c r="AK36" s="32"/>
      <c r="AL36" s="32"/>
      <c r="AM36" s="32"/>
      <c r="AN36" s="32"/>
      <c r="AO36" s="41"/>
      <c r="AP36" s="41"/>
      <c r="AQ36" s="32"/>
    </row>
    <row r="37" spans="1:43" ht="15" customHeight="1" x14ac:dyDescent="0.25">
      <c r="A37" s="25"/>
      <c r="B37" s="17"/>
      <c r="C37" s="2" t="s">
        <v>1</v>
      </c>
      <c r="D37" s="32"/>
      <c r="E37" s="32"/>
      <c r="F37" s="32"/>
      <c r="G37" s="32"/>
      <c r="H37" s="32"/>
      <c r="I37" s="32"/>
      <c r="J37" s="32"/>
      <c r="K37" s="41"/>
      <c r="L37" s="41"/>
      <c r="M37" s="32"/>
      <c r="N37" s="32"/>
      <c r="O37" s="32"/>
      <c r="P37" s="32"/>
      <c r="Q37" s="32"/>
      <c r="R37" s="32"/>
      <c r="S37" s="32"/>
      <c r="T37" s="32"/>
      <c r="U37" s="41"/>
      <c r="V37" s="41"/>
      <c r="W37" s="32"/>
      <c r="X37" s="32"/>
      <c r="Y37" s="32"/>
      <c r="Z37" s="32"/>
      <c r="AA37" s="32"/>
      <c r="AB37" s="32"/>
      <c r="AC37" s="32"/>
      <c r="AD37" s="32"/>
      <c r="AE37" s="41"/>
      <c r="AF37" s="41"/>
      <c r="AG37" s="32"/>
      <c r="AH37" s="32"/>
      <c r="AI37" s="32"/>
      <c r="AJ37" s="32"/>
      <c r="AK37" s="32"/>
      <c r="AL37" s="32"/>
      <c r="AM37" s="32"/>
      <c r="AN37" s="32"/>
      <c r="AO37" s="41"/>
      <c r="AP37" s="41"/>
      <c r="AQ37" s="32"/>
    </row>
    <row r="38" spans="1:43" ht="15" customHeight="1" x14ac:dyDescent="0.25">
      <c r="A38" s="25"/>
      <c r="B38" s="17" t="s">
        <v>32</v>
      </c>
      <c r="C38" s="2" t="s">
        <v>2</v>
      </c>
      <c r="D38" s="32"/>
      <c r="E38" s="32"/>
      <c r="F38" s="32"/>
      <c r="G38" s="32"/>
      <c r="H38" s="32"/>
      <c r="I38" s="32"/>
      <c r="J38" s="32"/>
      <c r="K38" s="41"/>
      <c r="L38" s="41"/>
      <c r="M38" s="32"/>
      <c r="N38" s="32"/>
      <c r="O38" s="32"/>
      <c r="P38" s="32"/>
      <c r="Q38" s="32"/>
      <c r="R38" s="32"/>
      <c r="S38" s="32"/>
      <c r="T38" s="32"/>
      <c r="U38" s="41"/>
      <c r="V38" s="41"/>
      <c r="W38" s="32"/>
      <c r="X38" s="32"/>
      <c r="Y38" s="32"/>
      <c r="Z38" s="32"/>
      <c r="AA38" s="32"/>
      <c r="AB38" s="32"/>
      <c r="AC38" s="32"/>
      <c r="AD38" s="32"/>
      <c r="AE38" s="41"/>
      <c r="AF38" s="41"/>
      <c r="AG38" s="32"/>
      <c r="AH38" s="32"/>
      <c r="AI38" s="32"/>
      <c r="AJ38" s="32"/>
      <c r="AK38" s="32"/>
      <c r="AL38" s="32"/>
      <c r="AM38" s="32"/>
      <c r="AN38" s="32"/>
      <c r="AO38" s="41"/>
      <c r="AP38" s="41"/>
      <c r="AQ38" s="32"/>
    </row>
    <row r="39" spans="1:43" ht="15" customHeight="1" x14ac:dyDescent="0.25">
      <c r="A39" s="25"/>
      <c r="B39" s="17"/>
      <c r="C39" s="2" t="s">
        <v>1</v>
      </c>
      <c r="D39" s="32"/>
      <c r="E39" s="32"/>
      <c r="F39" s="32"/>
      <c r="G39" s="32"/>
      <c r="H39" s="32"/>
      <c r="I39" s="32"/>
      <c r="J39" s="32"/>
      <c r="K39" s="41"/>
      <c r="L39" s="41"/>
      <c r="M39" s="32"/>
      <c r="N39" s="32"/>
      <c r="O39" s="32"/>
      <c r="P39" s="32"/>
      <c r="Q39" s="32"/>
      <c r="R39" s="32"/>
      <c r="S39" s="32"/>
      <c r="T39" s="32"/>
      <c r="U39" s="41"/>
      <c r="V39" s="41"/>
      <c r="W39" s="32"/>
      <c r="X39" s="32"/>
      <c r="Y39" s="32"/>
      <c r="Z39" s="32"/>
      <c r="AA39" s="32"/>
      <c r="AB39" s="32"/>
      <c r="AC39" s="32"/>
      <c r="AD39" s="32"/>
      <c r="AE39" s="41"/>
      <c r="AF39" s="41"/>
      <c r="AG39" s="32"/>
      <c r="AH39" s="32"/>
      <c r="AI39" s="32"/>
      <c r="AJ39" s="32"/>
      <c r="AK39" s="32"/>
      <c r="AL39" s="32"/>
      <c r="AM39" s="32"/>
      <c r="AN39" s="32"/>
      <c r="AO39" s="41"/>
      <c r="AP39" s="41"/>
      <c r="AQ39" s="32"/>
    </row>
    <row r="40" spans="1:43" ht="15" customHeight="1" x14ac:dyDescent="0.25">
      <c r="A40" s="25"/>
      <c r="B40" s="17" t="s">
        <v>33</v>
      </c>
      <c r="C40" s="2" t="s">
        <v>2</v>
      </c>
      <c r="D40" s="32"/>
      <c r="E40" s="32"/>
      <c r="F40" s="32"/>
      <c r="G40" s="32"/>
      <c r="H40" s="32"/>
      <c r="I40" s="32"/>
      <c r="J40" s="32"/>
      <c r="K40" s="41"/>
      <c r="L40" s="41"/>
      <c r="M40" s="32"/>
      <c r="N40" s="32"/>
      <c r="O40" s="32"/>
      <c r="P40" s="32"/>
      <c r="Q40" s="32"/>
      <c r="R40" s="32"/>
      <c r="S40" s="32"/>
      <c r="T40" s="32"/>
      <c r="U40" s="41"/>
      <c r="V40" s="41"/>
      <c r="W40" s="32"/>
      <c r="X40" s="32"/>
      <c r="Y40" s="32"/>
      <c r="Z40" s="32"/>
      <c r="AA40" s="32"/>
      <c r="AB40" s="32"/>
      <c r="AC40" s="32"/>
      <c r="AD40" s="32"/>
      <c r="AE40" s="41"/>
      <c r="AF40" s="41"/>
      <c r="AG40" s="32"/>
      <c r="AH40" s="32"/>
      <c r="AI40" s="32"/>
      <c r="AJ40" s="32"/>
      <c r="AK40" s="32"/>
      <c r="AL40" s="32"/>
      <c r="AM40" s="32"/>
      <c r="AN40" s="32"/>
      <c r="AO40" s="41"/>
      <c r="AP40" s="41"/>
      <c r="AQ40" s="32"/>
    </row>
    <row r="41" spans="1:43" ht="15" customHeight="1" x14ac:dyDescent="0.25">
      <c r="A41" s="25"/>
      <c r="B41" s="17"/>
      <c r="C41" s="2" t="s">
        <v>1</v>
      </c>
      <c r="D41" s="32"/>
      <c r="E41" s="32"/>
      <c r="F41" s="32"/>
      <c r="G41" s="32"/>
      <c r="H41" s="32"/>
      <c r="I41" s="32"/>
      <c r="J41" s="32"/>
      <c r="K41" s="41"/>
      <c r="L41" s="41"/>
      <c r="M41" s="32"/>
      <c r="N41" s="32"/>
      <c r="O41" s="32"/>
      <c r="P41" s="32"/>
      <c r="Q41" s="32"/>
      <c r="R41" s="32"/>
      <c r="S41" s="32"/>
      <c r="T41" s="32"/>
      <c r="U41" s="41"/>
      <c r="V41" s="41"/>
      <c r="W41" s="32"/>
      <c r="X41" s="32"/>
      <c r="Y41" s="32"/>
      <c r="Z41" s="32"/>
      <c r="AA41" s="32"/>
      <c r="AB41" s="32"/>
      <c r="AC41" s="32"/>
      <c r="AD41" s="32"/>
      <c r="AE41" s="41"/>
      <c r="AF41" s="41"/>
      <c r="AG41" s="32"/>
      <c r="AH41" s="32"/>
      <c r="AI41" s="32"/>
      <c r="AJ41" s="32"/>
      <c r="AK41" s="32"/>
      <c r="AL41" s="32"/>
      <c r="AM41" s="32"/>
      <c r="AN41" s="32"/>
      <c r="AO41" s="41"/>
      <c r="AP41" s="41"/>
      <c r="AQ41" s="32"/>
    </row>
    <row r="42" spans="1:43" ht="15" customHeight="1" x14ac:dyDescent="0.25">
      <c r="A42" s="25"/>
      <c r="B42" s="17" t="s">
        <v>34</v>
      </c>
      <c r="C42" s="2" t="s">
        <v>2</v>
      </c>
      <c r="D42" s="32"/>
      <c r="E42" s="32"/>
      <c r="F42" s="32"/>
      <c r="G42" s="32"/>
      <c r="H42" s="32"/>
      <c r="I42" s="32"/>
      <c r="J42" s="32"/>
      <c r="K42" s="41"/>
      <c r="L42" s="41"/>
      <c r="M42" s="32"/>
      <c r="N42" s="32"/>
      <c r="O42" s="32"/>
      <c r="P42" s="32"/>
      <c r="Q42" s="32"/>
      <c r="R42" s="32"/>
      <c r="S42" s="32"/>
      <c r="T42" s="32"/>
      <c r="U42" s="41"/>
      <c r="V42" s="41"/>
      <c r="W42" s="32"/>
      <c r="X42" s="32"/>
      <c r="Y42" s="32"/>
      <c r="Z42" s="32"/>
      <c r="AA42" s="32"/>
      <c r="AB42" s="32"/>
      <c r="AC42" s="32"/>
      <c r="AD42" s="32"/>
      <c r="AE42" s="41"/>
      <c r="AF42" s="41"/>
      <c r="AG42" s="32"/>
      <c r="AH42" s="32"/>
      <c r="AI42" s="32"/>
      <c r="AJ42" s="32"/>
      <c r="AK42" s="32"/>
      <c r="AL42" s="32"/>
      <c r="AM42" s="32"/>
      <c r="AN42" s="32"/>
      <c r="AO42" s="41"/>
      <c r="AP42" s="41"/>
      <c r="AQ42" s="32"/>
    </row>
    <row r="43" spans="1:43" ht="15" customHeight="1" x14ac:dyDescent="0.25">
      <c r="A43" s="25"/>
      <c r="B43" s="17"/>
      <c r="C43" s="2" t="s">
        <v>1</v>
      </c>
      <c r="D43" s="32"/>
      <c r="E43" s="32"/>
      <c r="F43" s="32"/>
      <c r="G43" s="32"/>
      <c r="H43" s="32"/>
      <c r="I43" s="32"/>
      <c r="J43" s="32"/>
      <c r="K43" s="41"/>
      <c r="L43" s="41"/>
      <c r="M43" s="32"/>
      <c r="N43" s="32"/>
      <c r="O43" s="32"/>
      <c r="P43" s="32"/>
      <c r="Q43" s="32"/>
      <c r="R43" s="32"/>
      <c r="S43" s="32"/>
      <c r="T43" s="32"/>
      <c r="U43" s="41"/>
      <c r="V43" s="41"/>
      <c r="W43" s="32"/>
      <c r="X43" s="32"/>
      <c r="Y43" s="32"/>
      <c r="Z43" s="32"/>
      <c r="AA43" s="32"/>
      <c r="AB43" s="32"/>
      <c r="AC43" s="32"/>
      <c r="AD43" s="32"/>
      <c r="AE43" s="41"/>
      <c r="AF43" s="41"/>
      <c r="AG43" s="32"/>
      <c r="AH43" s="32"/>
      <c r="AI43" s="32"/>
      <c r="AJ43" s="32"/>
      <c r="AK43" s="32"/>
      <c r="AL43" s="32"/>
      <c r="AM43" s="32"/>
      <c r="AN43" s="32"/>
      <c r="AO43" s="41"/>
      <c r="AP43" s="41"/>
      <c r="AQ43" s="32"/>
    </row>
    <row r="44" spans="1:43" ht="15" customHeight="1" x14ac:dyDescent="0.25">
      <c r="A44" s="25"/>
      <c r="B44" s="17" t="s">
        <v>35</v>
      </c>
      <c r="C44" s="2" t="s">
        <v>2</v>
      </c>
      <c r="D44" s="32"/>
      <c r="E44" s="32"/>
      <c r="F44" s="32"/>
      <c r="G44" s="32"/>
      <c r="H44" s="32"/>
      <c r="I44" s="32"/>
      <c r="J44" s="32"/>
      <c r="K44" s="41"/>
      <c r="L44" s="41"/>
      <c r="M44" s="32"/>
      <c r="N44" s="32"/>
      <c r="O44" s="32"/>
      <c r="P44" s="32"/>
      <c r="Q44" s="32"/>
      <c r="R44" s="32"/>
      <c r="S44" s="32"/>
      <c r="T44" s="32"/>
      <c r="U44" s="41"/>
      <c r="V44" s="41"/>
      <c r="W44" s="32"/>
      <c r="X44" s="32"/>
      <c r="Y44" s="32"/>
      <c r="Z44" s="32"/>
      <c r="AA44" s="32"/>
      <c r="AB44" s="32"/>
      <c r="AC44" s="32"/>
      <c r="AD44" s="32"/>
      <c r="AE44" s="41"/>
      <c r="AF44" s="41"/>
      <c r="AG44" s="32"/>
      <c r="AH44" s="32"/>
      <c r="AI44" s="32"/>
      <c r="AJ44" s="32"/>
      <c r="AK44" s="32"/>
      <c r="AL44" s="32"/>
      <c r="AM44" s="32"/>
      <c r="AN44" s="32"/>
      <c r="AO44" s="41"/>
      <c r="AP44" s="41"/>
      <c r="AQ44" s="32"/>
    </row>
    <row r="45" spans="1:43" ht="15" customHeight="1" x14ac:dyDescent="0.25">
      <c r="A45" s="25"/>
      <c r="B45" s="17"/>
      <c r="C45" s="2" t="s">
        <v>1</v>
      </c>
      <c r="D45" s="32"/>
      <c r="E45" s="32"/>
      <c r="F45" s="32"/>
      <c r="G45" s="32"/>
      <c r="H45" s="32"/>
      <c r="I45" s="32"/>
      <c r="J45" s="32"/>
      <c r="K45" s="41"/>
      <c r="L45" s="41"/>
      <c r="M45" s="32"/>
      <c r="N45" s="32"/>
      <c r="O45" s="32"/>
      <c r="P45" s="32"/>
      <c r="Q45" s="32"/>
      <c r="R45" s="32"/>
      <c r="S45" s="32"/>
      <c r="T45" s="32"/>
      <c r="U45" s="41"/>
      <c r="V45" s="41"/>
      <c r="W45" s="32"/>
      <c r="X45" s="32"/>
      <c r="Y45" s="32"/>
      <c r="Z45" s="32"/>
      <c r="AA45" s="32"/>
      <c r="AB45" s="32"/>
      <c r="AC45" s="32"/>
      <c r="AD45" s="32"/>
      <c r="AE45" s="41"/>
      <c r="AF45" s="41"/>
      <c r="AG45" s="32"/>
      <c r="AH45" s="32"/>
      <c r="AI45" s="32"/>
      <c r="AJ45" s="32"/>
      <c r="AK45" s="32"/>
      <c r="AL45" s="32"/>
      <c r="AM45" s="32"/>
      <c r="AN45" s="32"/>
      <c r="AO45" s="41"/>
      <c r="AP45" s="41"/>
      <c r="AQ45" s="32"/>
    </row>
    <row r="46" spans="1:43" ht="15" customHeight="1" x14ac:dyDescent="0.25">
      <c r="A46" s="25"/>
      <c r="B46" s="17" t="s">
        <v>36</v>
      </c>
      <c r="C46" s="2" t="s">
        <v>2</v>
      </c>
      <c r="D46" s="32"/>
      <c r="E46" s="32"/>
      <c r="F46" s="32"/>
      <c r="G46" s="32"/>
      <c r="H46" s="32"/>
      <c r="I46" s="32"/>
      <c r="J46" s="32"/>
      <c r="K46" s="41"/>
      <c r="L46" s="41"/>
      <c r="M46" s="32"/>
      <c r="N46" s="32"/>
      <c r="O46" s="32"/>
      <c r="P46" s="32"/>
      <c r="Q46" s="32"/>
      <c r="R46" s="32"/>
      <c r="S46" s="32"/>
      <c r="T46" s="32"/>
      <c r="U46" s="41"/>
      <c r="V46" s="41"/>
      <c r="W46" s="32"/>
      <c r="X46" s="32"/>
      <c r="Y46" s="32"/>
      <c r="Z46" s="32"/>
      <c r="AA46" s="32"/>
      <c r="AB46" s="32"/>
      <c r="AC46" s="32"/>
      <c r="AD46" s="32"/>
      <c r="AE46" s="41"/>
      <c r="AF46" s="41"/>
      <c r="AG46" s="32"/>
      <c r="AH46" s="32"/>
      <c r="AI46" s="32"/>
      <c r="AJ46" s="32"/>
      <c r="AK46" s="32"/>
      <c r="AL46" s="32"/>
      <c r="AM46" s="32"/>
      <c r="AN46" s="32"/>
      <c r="AO46" s="41"/>
      <c r="AP46" s="41"/>
      <c r="AQ46" s="32"/>
    </row>
    <row r="47" spans="1:43" ht="15" customHeight="1" x14ac:dyDescent="0.25">
      <c r="A47" s="25"/>
      <c r="B47" s="17"/>
      <c r="C47" s="2" t="s">
        <v>1</v>
      </c>
      <c r="D47" s="32"/>
      <c r="E47" s="32"/>
      <c r="F47" s="32"/>
      <c r="G47" s="32"/>
      <c r="H47" s="32"/>
      <c r="I47" s="32"/>
      <c r="J47" s="32"/>
      <c r="K47" s="41"/>
      <c r="L47" s="41"/>
      <c r="M47" s="32"/>
      <c r="N47" s="32"/>
      <c r="O47" s="32"/>
      <c r="P47" s="32"/>
      <c r="Q47" s="32"/>
      <c r="R47" s="32"/>
      <c r="S47" s="32"/>
      <c r="T47" s="32"/>
      <c r="U47" s="41"/>
      <c r="V47" s="41"/>
      <c r="W47" s="32"/>
      <c r="X47" s="32"/>
      <c r="Y47" s="32"/>
      <c r="Z47" s="32"/>
      <c r="AA47" s="32"/>
      <c r="AB47" s="32"/>
      <c r="AC47" s="32"/>
      <c r="AD47" s="32"/>
      <c r="AE47" s="41"/>
      <c r="AF47" s="41"/>
      <c r="AG47" s="32"/>
      <c r="AH47" s="32"/>
      <c r="AI47" s="32"/>
      <c r="AJ47" s="32"/>
      <c r="AK47" s="32"/>
      <c r="AL47" s="32"/>
      <c r="AM47" s="32"/>
      <c r="AN47" s="32"/>
      <c r="AO47" s="41"/>
      <c r="AP47" s="41"/>
      <c r="AQ47" s="32"/>
    </row>
    <row r="48" spans="1:43" ht="15" customHeight="1" x14ac:dyDescent="0.25">
      <c r="A48" s="25"/>
      <c r="B48" s="17" t="s">
        <v>37</v>
      </c>
      <c r="C48" s="2" t="s">
        <v>2</v>
      </c>
      <c r="D48" s="32"/>
      <c r="E48" s="32"/>
      <c r="F48" s="32"/>
      <c r="G48" s="32"/>
      <c r="H48" s="32"/>
      <c r="I48" s="32"/>
      <c r="J48" s="32"/>
      <c r="K48" s="41"/>
      <c r="L48" s="41"/>
      <c r="M48" s="32"/>
      <c r="N48" s="32"/>
      <c r="O48" s="32"/>
      <c r="P48" s="32"/>
      <c r="Q48" s="32"/>
      <c r="R48" s="32"/>
      <c r="S48" s="32"/>
      <c r="T48" s="32"/>
      <c r="U48" s="41"/>
      <c r="V48" s="41"/>
      <c r="W48" s="32"/>
      <c r="X48" s="32"/>
      <c r="Y48" s="32"/>
      <c r="Z48" s="32"/>
      <c r="AA48" s="32"/>
      <c r="AB48" s="32"/>
      <c r="AC48" s="32"/>
      <c r="AD48" s="32"/>
      <c r="AE48" s="41"/>
      <c r="AF48" s="41"/>
      <c r="AG48" s="32"/>
      <c r="AH48" s="32"/>
      <c r="AI48" s="32"/>
      <c r="AJ48" s="32"/>
      <c r="AK48" s="32"/>
      <c r="AL48" s="32"/>
      <c r="AM48" s="32"/>
      <c r="AN48" s="32"/>
      <c r="AO48" s="41"/>
      <c r="AP48" s="41"/>
      <c r="AQ48" s="32"/>
    </row>
    <row r="49" spans="1:73" ht="15" customHeight="1" x14ac:dyDescent="0.25">
      <c r="A49" s="26"/>
      <c r="B49" s="20"/>
      <c r="C49" s="2" t="s">
        <v>1</v>
      </c>
      <c r="D49" s="32"/>
      <c r="E49" s="32"/>
      <c r="F49" s="32"/>
      <c r="G49" s="32"/>
      <c r="H49" s="32"/>
      <c r="I49" s="32"/>
      <c r="J49" s="32"/>
      <c r="K49" s="41"/>
      <c r="L49" s="41"/>
      <c r="M49" s="32"/>
      <c r="N49" s="32"/>
      <c r="O49" s="32"/>
      <c r="P49" s="32"/>
      <c r="Q49" s="32"/>
      <c r="R49" s="32"/>
      <c r="S49" s="32"/>
      <c r="T49" s="32"/>
      <c r="U49" s="41"/>
      <c r="V49" s="41"/>
      <c r="W49" s="32"/>
      <c r="X49" s="32"/>
      <c r="Y49" s="32"/>
      <c r="Z49" s="32"/>
      <c r="AA49" s="32"/>
      <c r="AB49" s="32"/>
      <c r="AC49" s="32"/>
      <c r="AD49" s="32"/>
      <c r="AE49" s="41"/>
      <c r="AF49" s="41"/>
      <c r="AG49" s="32"/>
      <c r="AH49" s="32"/>
      <c r="AI49" s="32"/>
      <c r="AJ49" s="32"/>
      <c r="AK49" s="32"/>
      <c r="AL49" s="32"/>
      <c r="AM49" s="32"/>
      <c r="AN49" s="32"/>
      <c r="AO49" s="41"/>
      <c r="AP49" s="41"/>
      <c r="AQ49" s="32"/>
    </row>
    <row r="50" spans="1:73" x14ac:dyDescent="0.25">
      <c r="A50" t="s">
        <v>38</v>
      </c>
    </row>
    <row r="53" spans="1:73" x14ac:dyDescent="0.25">
      <c r="A53" s="66" t="s">
        <v>58</v>
      </c>
      <c r="B53" s="67"/>
      <c r="C53" s="68"/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</row>
    <row r="54" spans="1:73" x14ac:dyDescent="0.25">
      <c r="A54" s="71" t="s">
        <v>59</v>
      </c>
      <c r="B54" s="72"/>
      <c r="C54" s="69"/>
      <c r="D54" s="70">
        <v>0.75</v>
      </c>
      <c r="E54" s="70">
        <v>0.75</v>
      </c>
      <c r="F54" s="70">
        <v>0.75</v>
      </c>
      <c r="G54" s="70">
        <v>0.75</v>
      </c>
      <c r="H54" s="70">
        <v>0.75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</row>
    <row r="55" spans="1:73" x14ac:dyDescent="0.25">
      <c r="A55" s="71" t="s">
        <v>60</v>
      </c>
      <c r="B55" s="72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</row>
    <row r="56" spans="1:73" ht="18" x14ac:dyDescent="0.35">
      <c r="A56" s="8"/>
      <c r="B56" s="74" t="s">
        <v>65</v>
      </c>
      <c r="C56" s="73" t="s">
        <v>63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</row>
    <row r="57" spans="1:73" ht="18" x14ac:dyDescent="0.35">
      <c r="A57" s="8"/>
      <c r="B57" s="74"/>
      <c r="C57" s="2" t="s">
        <v>64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</row>
    <row r="58" spans="1:73" ht="18" x14ac:dyDescent="0.35">
      <c r="A58" s="8"/>
      <c r="B58" s="12"/>
      <c r="C58" s="2" t="s">
        <v>61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</row>
    <row r="59" spans="1:73" ht="18" x14ac:dyDescent="0.35">
      <c r="A59" s="18"/>
      <c r="B59" s="21"/>
      <c r="C59" s="2" t="s">
        <v>62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</row>
  </sheetData>
  <sheetProtection algorithmName="SHA-512" hashValue="wsok0iBcH2DzjGT8c23pObCaBOsQXQxwofpPzU6pMBrH61QKqnB6DC4MdaCgtVmPtGu9/Qj3ndqPsnFiT0Iujg==" saltValue="JyTdTpXeyCUjTtjarMI18Q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workbookViewId="0">
      <selection activeCell="AR14" sqref="AR14"/>
    </sheetView>
  </sheetViews>
  <sheetFormatPr defaultRowHeight="12" x14ac:dyDescent="0.2"/>
  <cols>
    <col min="1" max="1" width="9.140625" style="44"/>
    <col min="2" max="2" width="13.85546875" style="44" bestFit="1" customWidth="1"/>
    <col min="3" max="3" width="13.42578125" style="44" bestFit="1" customWidth="1"/>
    <col min="4" max="4" width="14.85546875" style="44" bestFit="1" customWidth="1"/>
    <col min="5" max="5" width="13.42578125" style="44" bestFit="1" customWidth="1"/>
    <col min="6" max="11" width="10.85546875" style="44" bestFit="1" customWidth="1"/>
    <col min="12" max="16384" width="9.140625" style="43"/>
  </cols>
  <sheetData>
    <row r="1" spans="1:41" x14ac:dyDescent="0.2">
      <c r="A1" s="63" t="s">
        <v>39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x14ac:dyDescent="0.2">
      <c r="A2" s="46" t="str">
        <f>IF(ISBLANK(TechData!C1),"",TechData!C1)</f>
        <v>Type</v>
      </c>
      <c r="B2" s="45" t="str">
        <f>IF(ISBLANK(TechData!D1),"",TechData!D1)</f>
        <v>A600</v>
      </c>
      <c r="C2" s="45" t="str">
        <f>IF(ISBLANK(TechData!E1),"",TechData!E1)</f>
        <v>A600</v>
      </c>
      <c r="D2" s="45" t="str">
        <f>IF(ISBLANK(TechData!F1),"",TechData!F1)</f>
        <v>A600</v>
      </c>
      <c r="E2" s="45" t="str">
        <f>IF(ISBLANK(TechData!G1),"",TechData!G1)</f>
        <v>A600</v>
      </c>
      <c r="F2" s="45" t="str">
        <f>IF(ISBLANK(TechData!H1),"",TechData!H1)</f>
        <v>A600</v>
      </c>
      <c r="G2" s="45" t="str">
        <f>IF(ISBLANK(TechData!I1),"",TechData!I1)</f>
        <v/>
      </c>
      <c r="H2" s="45" t="str">
        <f>IF(ISBLANK(TechData!J1),"",TechData!J1)</f>
        <v>A620</v>
      </c>
      <c r="I2" s="45" t="str">
        <f>IF(ISBLANK(TechData!K1),"",TechData!K1)</f>
        <v>A620</v>
      </c>
      <c r="J2" s="45" t="str">
        <f>IF(ISBLANK(TechData!L1),"",TechData!L1)</f>
        <v>A620</v>
      </c>
      <c r="K2" s="45" t="str">
        <f>IF(ISBLANK(TechData!M1),"",TechData!M1)</f>
        <v>A620</v>
      </c>
      <c r="L2" s="45" t="str">
        <f>IF(ISBLANK(TechData!N1),"",TechData!N1)</f>
        <v>A620</v>
      </c>
      <c r="M2" s="45" t="str">
        <f>IF(ISBLANK(TechData!O1),"",TechData!O1)</f>
        <v/>
      </c>
      <c r="N2" s="45" t="str">
        <f>IF(ISBLANK(TechData!P1),"",TechData!P1)</f>
        <v/>
      </c>
      <c r="O2" s="45" t="str">
        <f>IF(ISBLANK(TechData!Q1),"",TechData!Q1)</f>
        <v/>
      </c>
      <c r="P2" s="45" t="str">
        <f>IF(ISBLANK(TechData!R1),"",TechData!R1)</f>
        <v/>
      </c>
      <c r="Q2" s="45" t="str">
        <f>IF(ISBLANK(TechData!S1),"",TechData!S1)</f>
        <v/>
      </c>
      <c r="R2" s="45" t="str">
        <f>IF(ISBLANK(TechData!T1),"",TechData!T1)</f>
        <v/>
      </c>
      <c r="S2" s="45" t="str">
        <f>IF(ISBLANK(TechData!U1),"",TechData!U1)</f>
        <v/>
      </c>
      <c r="T2" s="45" t="str">
        <f>IF(ISBLANK(TechData!V1),"",TechData!V1)</f>
        <v/>
      </c>
      <c r="U2" s="45" t="str">
        <f>IF(ISBLANK(TechData!W1),"",TechData!W1)</f>
        <v/>
      </c>
      <c r="V2" s="45" t="str">
        <f>IF(ISBLANK(TechData!X1),"",TechData!X1)</f>
        <v/>
      </c>
      <c r="W2" s="45" t="str">
        <f>IF(ISBLANK(TechData!Y1),"",TechData!Y1)</f>
        <v/>
      </c>
      <c r="X2" s="45" t="str">
        <f>IF(ISBLANK(TechData!Z1),"",TechData!Z1)</f>
        <v/>
      </c>
      <c r="Y2" s="45" t="str">
        <f>IF(ISBLANK(TechData!AA1),"",TechData!AA1)</f>
        <v/>
      </c>
      <c r="Z2" s="45" t="str">
        <f>IF(ISBLANK(TechData!AB1),"",TechData!AB1)</f>
        <v/>
      </c>
      <c r="AA2" s="45" t="str">
        <f>IF(ISBLANK(TechData!AC1),"",TechData!AC1)</f>
        <v/>
      </c>
      <c r="AB2" s="45" t="str">
        <f>IF(ISBLANK(TechData!AD1),"",TechData!AD1)</f>
        <v/>
      </c>
      <c r="AC2" s="45" t="str">
        <f>IF(ISBLANK(TechData!AE1),"",TechData!AE1)</f>
        <v/>
      </c>
      <c r="AD2" s="45" t="str">
        <f>IF(ISBLANK(TechData!AF1),"",TechData!AF1)</f>
        <v/>
      </c>
      <c r="AE2" s="45" t="str">
        <f>IF(ISBLANK(TechData!AG1),"",TechData!AG1)</f>
        <v/>
      </c>
      <c r="AF2" s="45" t="str">
        <f>IF(ISBLANK(TechData!AH1),"",TechData!AH1)</f>
        <v/>
      </c>
      <c r="AG2" s="45" t="str">
        <f>IF(ISBLANK(TechData!AI1),"",TechData!AI1)</f>
        <v/>
      </c>
      <c r="AH2" s="45" t="str">
        <f>IF(ISBLANK(TechData!AJ1),"",TechData!AJ1)</f>
        <v/>
      </c>
      <c r="AI2" s="45" t="str">
        <f>IF(ISBLANK(TechData!AK1),"",TechData!AK1)</f>
        <v/>
      </c>
      <c r="AJ2" s="45" t="str">
        <f>IF(ISBLANK(TechData!AL1),"",TechData!AL1)</f>
        <v/>
      </c>
      <c r="AK2" s="45" t="str">
        <f>IF(ISBLANK(TechData!AM1),"",TechData!AM1)</f>
        <v/>
      </c>
      <c r="AL2" s="45" t="str">
        <f>IF(ISBLANK(TechData!AN1),"",TechData!AN1)</f>
        <v/>
      </c>
      <c r="AM2" s="45" t="str">
        <f>IF(ISBLANK(TechData!AO1),"",TechData!AO1)</f>
        <v/>
      </c>
      <c r="AN2" s="45" t="str">
        <f>IF(ISBLANK(TechData!AP1),"",TechData!AP1)</f>
        <v/>
      </c>
      <c r="AO2" s="45" t="str">
        <f>IF(ISBLANK(TechData!AQ1),"",TechData!AQ1)</f>
        <v/>
      </c>
    </row>
    <row r="3" spans="1:41" x14ac:dyDescent="0.2">
      <c r="A3" s="46" t="str">
        <f>IF(ISBLANK(TechData!C2),"",TechData!C2)</f>
        <v>Size</v>
      </c>
      <c r="B3" s="45">
        <f>IF(ISBLANK(TechData!D2),"",TechData!D2)</f>
        <v>50</v>
      </c>
      <c r="C3" s="45">
        <f>IF(ISBLANK(TechData!E2),"",TechData!E2)</f>
        <v>100</v>
      </c>
      <c r="D3" s="45">
        <f>IF(ISBLANK(TechData!F2),"",TechData!F2)</f>
        <v>150</v>
      </c>
      <c r="E3" s="45">
        <f>IF(ISBLANK(TechData!G2),"",TechData!G2)</f>
        <v>200</v>
      </c>
      <c r="F3" s="45">
        <f>IF(ISBLANK(TechData!H2),"",TechData!H2)</f>
        <v>250</v>
      </c>
      <c r="G3" s="45" t="str">
        <f>IF(ISBLANK(TechData!I2),"",TechData!I2)</f>
        <v/>
      </c>
      <c r="H3" s="45">
        <f>IF(ISBLANK(TechData!J2),"",TechData!J2)</f>
        <v>50</v>
      </c>
      <c r="I3" s="45">
        <f>IF(ISBLANK(TechData!K2),"",TechData!K2)</f>
        <v>100</v>
      </c>
      <c r="J3" s="45">
        <f>IF(ISBLANK(TechData!L2),"",TechData!L2)</f>
        <v>150</v>
      </c>
      <c r="K3" s="45">
        <f>IF(ISBLANK(TechData!M2),"",TechData!M2)</f>
        <v>200</v>
      </c>
      <c r="L3" s="45">
        <f>IF(ISBLANK(TechData!N2),"",TechData!N2)</f>
        <v>250</v>
      </c>
      <c r="M3" s="45" t="str">
        <f>IF(ISBLANK(TechData!O2),"",TechData!O2)</f>
        <v/>
      </c>
      <c r="N3" s="45" t="str">
        <f>IF(ISBLANK(TechData!P2),"",TechData!P2)</f>
        <v/>
      </c>
      <c r="O3" s="45" t="str">
        <f>IF(ISBLANK(TechData!Q2),"",TechData!Q2)</f>
        <v/>
      </c>
      <c r="P3" s="45" t="str">
        <f>IF(ISBLANK(TechData!R2),"",TechData!R2)</f>
        <v/>
      </c>
      <c r="Q3" s="45" t="str">
        <f>IF(ISBLANK(TechData!S2),"",TechData!S2)</f>
        <v/>
      </c>
      <c r="R3" s="45" t="str">
        <f>IF(ISBLANK(TechData!T2),"",TechData!T2)</f>
        <v/>
      </c>
      <c r="S3" s="45" t="str">
        <f>IF(ISBLANK(TechData!U2),"",TechData!U2)</f>
        <v/>
      </c>
      <c r="T3" s="45" t="str">
        <f>IF(ISBLANK(TechData!V2),"",TechData!V2)</f>
        <v/>
      </c>
      <c r="U3" s="45" t="str">
        <f>IF(ISBLANK(TechData!W2),"",TechData!W2)</f>
        <v/>
      </c>
      <c r="V3" s="45" t="str">
        <f>IF(ISBLANK(TechData!X2),"",TechData!X2)</f>
        <v/>
      </c>
      <c r="W3" s="45" t="str">
        <f>IF(ISBLANK(TechData!Y2),"",TechData!Y2)</f>
        <v/>
      </c>
      <c r="X3" s="45" t="str">
        <f>IF(ISBLANK(TechData!Z2),"",TechData!Z2)</f>
        <v/>
      </c>
      <c r="Y3" s="45" t="str">
        <f>IF(ISBLANK(TechData!AA2),"",TechData!AA2)</f>
        <v/>
      </c>
      <c r="Z3" s="45" t="str">
        <f>IF(ISBLANK(TechData!AB2),"",TechData!AB2)</f>
        <v/>
      </c>
      <c r="AA3" s="45" t="str">
        <f>IF(ISBLANK(TechData!AC2),"",TechData!AC2)</f>
        <v/>
      </c>
      <c r="AB3" s="45" t="str">
        <f>IF(ISBLANK(TechData!AD2),"",TechData!AD2)</f>
        <v/>
      </c>
      <c r="AC3" s="45" t="str">
        <f>IF(ISBLANK(TechData!AE2),"",TechData!AE2)</f>
        <v/>
      </c>
      <c r="AD3" s="45" t="str">
        <f>IF(ISBLANK(TechData!AF2),"",TechData!AF2)</f>
        <v/>
      </c>
      <c r="AE3" s="45" t="str">
        <f>IF(ISBLANK(TechData!AG2),"",TechData!AG2)</f>
        <v/>
      </c>
      <c r="AF3" s="45" t="str">
        <f>IF(ISBLANK(TechData!AH2),"",TechData!AH2)</f>
        <v/>
      </c>
      <c r="AG3" s="45" t="str">
        <f>IF(ISBLANK(TechData!AI2),"",TechData!AI2)</f>
        <v/>
      </c>
      <c r="AH3" s="45" t="str">
        <f>IF(ISBLANK(TechData!AJ2),"",TechData!AJ2)</f>
        <v/>
      </c>
      <c r="AI3" s="45" t="str">
        <f>IF(ISBLANK(TechData!AK2),"",TechData!AK2)</f>
        <v/>
      </c>
      <c r="AJ3" s="45" t="str">
        <f>IF(ISBLANK(TechData!AL2),"",TechData!AL2)</f>
        <v/>
      </c>
      <c r="AK3" s="45" t="str">
        <f>IF(ISBLANK(TechData!AM2),"",TechData!AM2)</f>
        <v/>
      </c>
      <c r="AL3" s="45" t="str">
        <f>IF(ISBLANK(TechData!AN2),"",TechData!AN2)</f>
        <v/>
      </c>
      <c r="AM3" s="45" t="str">
        <f>IF(ISBLANK(TechData!AO2),"",TechData!AO2)</f>
        <v/>
      </c>
      <c r="AN3" s="45" t="str">
        <f>IF(ISBLANK(TechData!AP2),"",TechData!AP2)</f>
        <v/>
      </c>
      <c r="AO3" s="45" t="str">
        <f>IF(ISBLANK(TechData!AQ2),"",TechData!AQ2)</f>
        <v/>
      </c>
    </row>
    <row r="4" spans="1:41" x14ac:dyDescent="0.2">
      <c r="A4" s="46" t="str">
        <f>IF(ISBLANK(TechData!C3),"",TechData!C3)</f>
        <v>condition 1</v>
      </c>
      <c r="B4" s="45" t="str">
        <f>IF(ISBLANK(TechData!D3),"",TechData!D3)</f>
        <v>1000 mm</v>
      </c>
      <c r="C4" s="45" t="str">
        <f>IF(ISBLANK(TechData!E3),"",TechData!E3)</f>
        <v>1000 mm</v>
      </c>
      <c r="D4" s="45" t="str">
        <f>IF(ISBLANK(TechData!F3),"",TechData!F3)</f>
        <v>1000 mm</v>
      </c>
      <c r="E4" s="45" t="str">
        <f>IF(ISBLANK(TechData!G3),"",TechData!G3)</f>
        <v>1000 mm</v>
      </c>
      <c r="F4" s="45" t="str">
        <f>IF(ISBLANK(TechData!H3),"",TechData!H3)</f>
        <v>1000 mm</v>
      </c>
      <c r="G4" s="45" t="str">
        <f>IF(ISBLANK(TechData!I3),"",TechData!I3)</f>
        <v/>
      </c>
      <c r="H4" s="45" t="str">
        <f>IF(ISBLANK(TechData!J3),"",TechData!J3)</f>
        <v>1000 mm</v>
      </c>
      <c r="I4" s="45" t="str">
        <f>IF(ISBLANK(TechData!K3),"",TechData!K3)</f>
        <v>1000 mm</v>
      </c>
      <c r="J4" s="45" t="str">
        <f>IF(ISBLANK(TechData!L3),"",TechData!L3)</f>
        <v>1000 mm</v>
      </c>
      <c r="K4" s="45" t="str">
        <f>IF(ISBLANK(TechData!M3),"",TechData!M3)</f>
        <v>1000 mm</v>
      </c>
      <c r="L4" s="45" t="str">
        <f>IF(ISBLANK(TechData!N3),"",TechData!N3)</f>
        <v>1000 mm</v>
      </c>
      <c r="M4" s="45" t="str">
        <f>IF(ISBLANK(TechData!O3),"",TechData!O3)</f>
        <v/>
      </c>
      <c r="N4" s="45" t="str">
        <f>IF(ISBLANK(TechData!P3),"",TechData!P3)</f>
        <v/>
      </c>
      <c r="O4" s="45" t="str">
        <f>IF(ISBLANK(TechData!Q3),"",TechData!Q3)</f>
        <v/>
      </c>
      <c r="P4" s="45" t="str">
        <f>IF(ISBLANK(TechData!R3),"",TechData!R3)</f>
        <v/>
      </c>
      <c r="Q4" s="45" t="str">
        <f>IF(ISBLANK(TechData!S3),"",TechData!S3)</f>
        <v/>
      </c>
      <c r="R4" s="45" t="str">
        <f>IF(ISBLANK(TechData!T3),"",TechData!T3)</f>
        <v/>
      </c>
      <c r="S4" s="45" t="str">
        <f>IF(ISBLANK(TechData!U3),"",TechData!U3)</f>
        <v/>
      </c>
      <c r="T4" s="45" t="str">
        <f>IF(ISBLANK(TechData!V3),"",TechData!V3)</f>
        <v/>
      </c>
      <c r="U4" s="45" t="str">
        <f>IF(ISBLANK(TechData!W3),"",TechData!W3)</f>
        <v/>
      </c>
      <c r="V4" s="45" t="str">
        <f>IF(ISBLANK(TechData!X3),"",TechData!X3)</f>
        <v/>
      </c>
      <c r="W4" s="45" t="str">
        <f>IF(ISBLANK(TechData!Y3),"",TechData!Y3)</f>
        <v/>
      </c>
      <c r="X4" s="45" t="str">
        <f>IF(ISBLANK(TechData!Z3),"",TechData!Z3)</f>
        <v/>
      </c>
      <c r="Y4" s="45" t="str">
        <f>IF(ISBLANK(TechData!AA3),"",TechData!AA3)</f>
        <v/>
      </c>
      <c r="Z4" s="45" t="str">
        <f>IF(ISBLANK(TechData!AB3),"",TechData!AB3)</f>
        <v/>
      </c>
      <c r="AA4" s="45" t="str">
        <f>IF(ISBLANK(TechData!AC3),"",TechData!AC3)</f>
        <v/>
      </c>
      <c r="AB4" s="45" t="str">
        <f>IF(ISBLANK(TechData!AD3),"",TechData!AD3)</f>
        <v/>
      </c>
      <c r="AC4" s="45" t="str">
        <f>IF(ISBLANK(TechData!AE3),"",TechData!AE3)</f>
        <v/>
      </c>
      <c r="AD4" s="45" t="str">
        <f>IF(ISBLANK(TechData!AF3),"",TechData!AF3)</f>
        <v/>
      </c>
      <c r="AE4" s="45" t="str">
        <f>IF(ISBLANK(TechData!AG3),"",TechData!AG3)</f>
        <v/>
      </c>
      <c r="AF4" s="45" t="str">
        <f>IF(ISBLANK(TechData!AH3),"",TechData!AH3)</f>
        <v/>
      </c>
      <c r="AG4" s="45" t="str">
        <f>IF(ISBLANK(TechData!AI3),"",TechData!AI3)</f>
        <v/>
      </c>
      <c r="AH4" s="45" t="str">
        <f>IF(ISBLANK(TechData!AJ3),"",TechData!AJ3)</f>
        <v/>
      </c>
      <c r="AI4" s="45" t="str">
        <f>IF(ISBLANK(TechData!AK3),"",TechData!AK3)</f>
        <v/>
      </c>
      <c r="AJ4" s="45" t="str">
        <f>IF(ISBLANK(TechData!AL3),"",TechData!AL3)</f>
        <v/>
      </c>
      <c r="AK4" s="45" t="str">
        <f>IF(ISBLANK(TechData!AM3),"",TechData!AM3)</f>
        <v/>
      </c>
      <c r="AL4" s="45" t="str">
        <f>IF(ISBLANK(TechData!AN3),"",TechData!AN3)</f>
        <v/>
      </c>
      <c r="AM4" s="45" t="str">
        <f>IF(ISBLANK(TechData!AO3),"",TechData!AO3)</f>
        <v/>
      </c>
      <c r="AN4" s="45" t="str">
        <f>IF(ISBLANK(TechData!AP3),"",TechData!AP3)</f>
        <v/>
      </c>
      <c r="AO4" s="45" t="str">
        <f>IF(ISBLANK(TechData!AQ3),"",TechData!AQ3)</f>
        <v/>
      </c>
    </row>
    <row r="5" spans="1:41" x14ac:dyDescent="0.2">
      <c r="A5" s="46" t="str">
        <f>IF(ISBLANK(TechData!C4),"",TechData!C4)</f>
        <v>condition 2</v>
      </c>
      <c r="B5" s="45" t="str">
        <f>IF(ISBLANK(TechData!D4),"",TechData!D4)</f>
        <v/>
      </c>
      <c r="C5" s="45" t="str">
        <f>IF(ISBLANK(TechData!E4),"",TechData!E4)</f>
        <v/>
      </c>
      <c r="D5" s="45" t="str">
        <f>IF(ISBLANK(TechData!F4),"",TechData!F4)</f>
        <v/>
      </c>
      <c r="E5" s="45" t="str">
        <f>IF(ISBLANK(TechData!G4),"",TechData!G4)</f>
        <v/>
      </c>
      <c r="F5" s="45" t="str">
        <f>IF(ISBLANK(TechData!H4),"",TechData!H4)</f>
        <v/>
      </c>
      <c r="G5" s="45" t="str">
        <f>IF(ISBLANK(TechData!I4),"",TechData!I4)</f>
        <v/>
      </c>
      <c r="H5" s="45" t="str">
        <f>IF(ISBLANK(TechData!J4),"",TechData!J4)</f>
        <v/>
      </c>
      <c r="I5" s="45" t="str">
        <f>IF(ISBLANK(TechData!K4),"",TechData!K4)</f>
        <v/>
      </c>
      <c r="J5" s="45" t="str">
        <f>IF(ISBLANK(TechData!L4),"",TechData!L4)</f>
        <v/>
      </c>
      <c r="K5" s="45" t="str">
        <f>IF(ISBLANK(TechData!M4),"",TechData!M4)</f>
        <v/>
      </c>
      <c r="L5" s="45" t="str">
        <f>IF(ISBLANK(TechData!N4),"",TechData!N4)</f>
        <v/>
      </c>
      <c r="M5" s="45" t="str">
        <f>IF(ISBLANK(TechData!O4),"",TechData!O4)</f>
        <v/>
      </c>
      <c r="N5" s="45" t="str">
        <f>IF(ISBLANK(TechData!P4),"",TechData!P4)</f>
        <v/>
      </c>
      <c r="O5" s="45" t="str">
        <f>IF(ISBLANK(TechData!Q4),"",TechData!Q4)</f>
        <v/>
      </c>
      <c r="P5" s="45" t="str">
        <f>IF(ISBLANK(TechData!R4),"",TechData!R4)</f>
        <v/>
      </c>
      <c r="Q5" s="45" t="str">
        <f>IF(ISBLANK(TechData!S4),"",TechData!S4)</f>
        <v/>
      </c>
      <c r="R5" s="45" t="str">
        <f>IF(ISBLANK(TechData!T4),"",TechData!T4)</f>
        <v/>
      </c>
      <c r="S5" s="45" t="str">
        <f>IF(ISBLANK(TechData!U4),"",TechData!U4)</f>
        <v/>
      </c>
      <c r="T5" s="45" t="str">
        <f>IF(ISBLANK(TechData!V4),"",TechData!V4)</f>
        <v/>
      </c>
      <c r="U5" s="45" t="str">
        <f>IF(ISBLANK(TechData!W4),"",TechData!W4)</f>
        <v/>
      </c>
      <c r="V5" s="45" t="str">
        <f>IF(ISBLANK(TechData!X4),"",TechData!X4)</f>
        <v/>
      </c>
      <c r="W5" s="45" t="str">
        <f>IF(ISBLANK(TechData!Y4),"",TechData!Y4)</f>
        <v/>
      </c>
      <c r="X5" s="45" t="str">
        <f>IF(ISBLANK(TechData!Z4),"",TechData!Z4)</f>
        <v/>
      </c>
      <c r="Y5" s="45" t="str">
        <f>IF(ISBLANK(TechData!AA4),"",TechData!AA4)</f>
        <v/>
      </c>
      <c r="Z5" s="45" t="str">
        <f>IF(ISBLANK(TechData!AB4),"",TechData!AB4)</f>
        <v/>
      </c>
      <c r="AA5" s="45" t="str">
        <f>IF(ISBLANK(TechData!AC4),"",TechData!AC4)</f>
        <v/>
      </c>
      <c r="AB5" s="45" t="str">
        <f>IF(ISBLANK(TechData!AD4),"",TechData!AD4)</f>
        <v/>
      </c>
      <c r="AC5" s="45" t="str">
        <f>IF(ISBLANK(TechData!AE4),"",TechData!AE4)</f>
        <v/>
      </c>
      <c r="AD5" s="45" t="str">
        <f>IF(ISBLANK(TechData!AF4),"",TechData!AF4)</f>
        <v/>
      </c>
      <c r="AE5" s="45" t="str">
        <f>IF(ISBLANK(TechData!AG4),"",TechData!AG4)</f>
        <v/>
      </c>
      <c r="AF5" s="45" t="str">
        <f>IF(ISBLANK(TechData!AH4),"",TechData!AH4)</f>
        <v/>
      </c>
      <c r="AG5" s="45" t="str">
        <f>IF(ISBLANK(TechData!AI4),"",TechData!AI4)</f>
        <v/>
      </c>
      <c r="AH5" s="45" t="str">
        <f>IF(ISBLANK(TechData!AJ4),"",TechData!AJ4)</f>
        <v/>
      </c>
      <c r="AI5" s="45" t="str">
        <f>IF(ISBLANK(TechData!AK4),"",TechData!AK4)</f>
        <v/>
      </c>
      <c r="AJ5" s="45" t="str">
        <f>IF(ISBLANK(TechData!AL4),"",TechData!AL4)</f>
        <v/>
      </c>
      <c r="AK5" s="45" t="str">
        <f>IF(ISBLANK(TechData!AM4),"",TechData!AM4)</f>
        <v/>
      </c>
      <c r="AL5" s="45" t="str">
        <f>IF(ISBLANK(TechData!AN4),"",TechData!AN4)</f>
        <v/>
      </c>
      <c r="AM5" s="45" t="str">
        <f>IF(ISBLANK(TechData!AO4),"",TechData!AO4)</f>
        <v/>
      </c>
      <c r="AN5" s="45" t="str">
        <f>IF(ISBLANK(TechData!AP4),"",TechData!AP4)</f>
        <v/>
      </c>
      <c r="AO5" s="45" t="str">
        <f>IF(ISBLANK(TechData!AQ4),"",TechData!AQ4)</f>
        <v/>
      </c>
    </row>
    <row r="6" spans="1:41" x14ac:dyDescent="0.2">
      <c r="A6" s="53" t="str">
        <f>IF(ISBLANK(TechData!C5),"",TechData!C5)</f>
        <v>condition 3</v>
      </c>
      <c r="B6" s="54" t="str">
        <f>IF(ISBLANK(TechData!D5),"",TechData!D5)</f>
        <v/>
      </c>
      <c r="C6" s="54" t="str">
        <f>IF(ISBLANK(TechData!E5),"",TechData!E5)</f>
        <v/>
      </c>
      <c r="D6" s="54" t="str">
        <f>IF(ISBLANK(TechData!F5),"",TechData!F5)</f>
        <v/>
      </c>
      <c r="E6" s="54" t="str">
        <f>IF(ISBLANK(TechData!G5),"",TechData!G5)</f>
        <v/>
      </c>
      <c r="F6" s="54" t="str">
        <f>IF(ISBLANK(TechData!H5),"",TechData!H5)</f>
        <v/>
      </c>
      <c r="G6" s="54" t="str">
        <f>IF(ISBLANK(TechData!I5),"",TechData!I5)</f>
        <v/>
      </c>
      <c r="H6" s="54" t="str">
        <f>IF(ISBLANK(TechData!J5),"",TechData!J5)</f>
        <v/>
      </c>
      <c r="I6" s="54" t="str">
        <f>IF(ISBLANK(TechData!K5),"",TechData!K5)</f>
        <v/>
      </c>
      <c r="J6" s="54" t="str">
        <f>IF(ISBLANK(TechData!L5),"",TechData!L5)</f>
        <v/>
      </c>
      <c r="K6" s="54" t="str">
        <f>IF(ISBLANK(TechData!M5),"",TechData!M5)</f>
        <v/>
      </c>
      <c r="L6" s="54" t="str">
        <f>IF(ISBLANK(TechData!N5),"",TechData!N5)</f>
        <v/>
      </c>
      <c r="M6" s="54" t="str">
        <f>IF(ISBLANK(TechData!O5),"",TechData!O5)</f>
        <v/>
      </c>
      <c r="N6" s="54" t="str">
        <f>IF(ISBLANK(TechData!P5),"",TechData!P5)</f>
        <v/>
      </c>
      <c r="O6" s="54" t="str">
        <f>IF(ISBLANK(TechData!Q5),"",TechData!Q5)</f>
        <v/>
      </c>
      <c r="P6" s="54" t="str">
        <f>IF(ISBLANK(TechData!R5),"",TechData!R5)</f>
        <v/>
      </c>
      <c r="Q6" s="54" t="str">
        <f>IF(ISBLANK(TechData!S5),"",TechData!S5)</f>
        <v/>
      </c>
      <c r="R6" s="54" t="str">
        <f>IF(ISBLANK(TechData!T5),"",TechData!T5)</f>
        <v/>
      </c>
      <c r="S6" s="54" t="str">
        <f>IF(ISBLANK(TechData!U5),"",TechData!U5)</f>
        <v/>
      </c>
      <c r="T6" s="54" t="str">
        <f>IF(ISBLANK(TechData!V5),"",TechData!V5)</f>
        <v/>
      </c>
      <c r="U6" s="54" t="str">
        <f>IF(ISBLANK(TechData!W5),"",TechData!W5)</f>
        <v/>
      </c>
      <c r="V6" s="54" t="str">
        <f>IF(ISBLANK(TechData!X5),"",TechData!X5)</f>
        <v/>
      </c>
      <c r="W6" s="54" t="str">
        <f>IF(ISBLANK(TechData!Y5),"",TechData!Y5)</f>
        <v/>
      </c>
      <c r="X6" s="54" t="str">
        <f>IF(ISBLANK(TechData!Z5),"",TechData!Z5)</f>
        <v/>
      </c>
      <c r="Y6" s="54" t="str">
        <f>IF(ISBLANK(TechData!AA5),"",TechData!AA5)</f>
        <v/>
      </c>
      <c r="Z6" s="54" t="str">
        <f>IF(ISBLANK(TechData!AB5),"",TechData!AB5)</f>
        <v/>
      </c>
      <c r="AA6" s="54" t="str">
        <f>IF(ISBLANK(TechData!AC5),"",TechData!AC5)</f>
        <v/>
      </c>
      <c r="AB6" s="54" t="str">
        <f>IF(ISBLANK(TechData!AD5),"",TechData!AD5)</f>
        <v/>
      </c>
      <c r="AC6" s="54" t="str">
        <f>IF(ISBLANK(TechData!AE5),"",TechData!AE5)</f>
        <v/>
      </c>
      <c r="AD6" s="54" t="str">
        <f>IF(ISBLANK(TechData!AF5),"",TechData!AF5)</f>
        <v/>
      </c>
      <c r="AE6" s="54" t="str">
        <f>IF(ISBLANK(TechData!AG5),"",TechData!AG5)</f>
        <v/>
      </c>
      <c r="AF6" s="54" t="str">
        <f>IF(ISBLANK(TechData!AH5),"",TechData!AH5)</f>
        <v/>
      </c>
      <c r="AG6" s="54" t="str">
        <f>IF(ISBLANK(TechData!AI5),"",TechData!AI5)</f>
        <v/>
      </c>
      <c r="AH6" s="54" t="str">
        <f>IF(ISBLANK(TechData!AJ5),"",TechData!AJ5)</f>
        <v/>
      </c>
      <c r="AI6" s="54" t="str">
        <f>IF(ISBLANK(TechData!AK5),"",TechData!AK5)</f>
        <v/>
      </c>
      <c r="AJ6" s="54" t="str">
        <f>IF(ISBLANK(TechData!AL5),"",TechData!AL5)</f>
        <v/>
      </c>
      <c r="AK6" s="54" t="str">
        <f>IF(ISBLANK(TechData!AM5),"",TechData!AM5)</f>
        <v/>
      </c>
      <c r="AL6" s="54" t="str">
        <f>IF(ISBLANK(TechData!AN5),"",TechData!AN5)</f>
        <v/>
      </c>
      <c r="AM6" s="54" t="str">
        <f>IF(ISBLANK(TechData!AO5),"",TechData!AO5)</f>
        <v/>
      </c>
      <c r="AN6" s="54" t="str">
        <f>IF(ISBLANK(TechData!AP5),"",TechData!AP5)</f>
        <v/>
      </c>
      <c r="AO6" s="54" t="str">
        <f>IF(ISBLANK(TechData!AQ5),"",TechData!AQ5)</f>
        <v/>
      </c>
    </row>
    <row r="7" spans="1:41" ht="15" x14ac:dyDescent="0.25">
      <c r="A7" s="48" t="s">
        <v>2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x14ac:dyDescent="0.2">
      <c r="A8" s="47" t="s">
        <v>40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x14ac:dyDescent="0.2">
      <c r="A9" s="49">
        <v>4</v>
      </c>
      <c r="B9" s="50" t="str">
        <f>IF(ISBLANK(TechData!D15),"",TechData!D15)</f>
        <v/>
      </c>
      <c r="C9" s="50" t="str">
        <f>IF(ISBLANK(TechData!E15),"",TechData!E15)</f>
        <v/>
      </c>
      <c r="D9" s="50" t="str">
        <f>IF(ISBLANK(TechData!F15),"",TechData!F15)</f>
        <v/>
      </c>
      <c r="E9" s="50" t="str">
        <f>IF(ISBLANK(TechData!G15),"",TechData!G15)</f>
        <v/>
      </c>
      <c r="F9" s="50" t="str">
        <f>IF(ISBLANK(TechData!H15),"",TechData!H15)</f>
        <v/>
      </c>
      <c r="G9" s="50" t="str">
        <f>IF(ISBLANK(TechData!I15),"",TechData!I15)</f>
        <v/>
      </c>
      <c r="H9" s="50" t="str">
        <f>IF(ISBLANK(TechData!J15),"",TechData!J15)</f>
        <v/>
      </c>
      <c r="I9" s="50" t="str">
        <f>IF(ISBLANK(TechData!K15),"",TechData!K15)</f>
        <v/>
      </c>
      <c r="J9" s="50" t="str">
        <f>IF(ISBLANK(TechData!L15),"",TechData!L15)</f>
        <v/>
      </c>
      <c r="K9" s="50" t="str">
        <f>IF(ISBLANK(TechData!M15),"",TechData!M15)</f>
        <v/>
      </c>
      <c r="L9" s="50" t="str">
        <f>IF(ISBLANK(TechData!N15),"",TechData!N15)</f>
        <v/>
      </c>
      <c r="M9" s="50" t="str">
        <f>IF(ISBLANK(TechData!O15),"",TechData!O15)</f>
        <v/>
      </c>
      <c r="N9" s="50" t="str">
        <f>IF(ISBLANK(TechData!P15),"",TechData!P15)</f>
        <v/>
      </c>
      <c r="O9" s="50" t="str">
        <f>IF(ISBLANK(TechData!Q15),"",TechData!Q15)</f>
        <v/>
      </c>
      <c r="P9" s="50" t="str">
        <f>IF(ISBLANK(TechData!R15),"",TechData!R15)</f>
        <v/>
      </c>
      <c r="Q9" s="50" t="str">
        <f>IF(ISBLANK(TechData!S15),"",TechData!S15)</f>
        <v/>
      </c>
      <c r="R9" s="50" t="str">
        <f>IF(ISBLANK(TechData!T15),"",TechData!T15)</f>
        <v/>
      </c>
      <c r="S9" s="50" t="str">
        <f>IF(ISBLANK(TechData!U15),"",TechData!U15)</f>
        <v/>
      </c>
      <c r="T9" s="50" t="str">
        <f>IF(ISBLANK(TechData!V15),"",TechData!V15)</f>
        <v/>
      </c>
      <c r="U9" s="50" t="str">
        <f>IF(ISBLANK(TechData!W15),"",TechData!W15)</f>
        <v/>
      </c>
      <c r="V9" s="50" t="str">
        <f>IF(ISBLANK(TechData!X15),"",TechData!X15)</f>
        <v/>
      </c>
      <c r="W9" s="50" t="str">
        <f>IF(ISBLANK(TechData!Y15),"",TechData!Y15)</f>
        <v/>
      </c>
      <c r="X9" s="50" t="str">
        <f>IF(ISBLANK(TechData!Z15),"",TechData!Z15)</f>
        <v/>
      </c>
      <c r="Y9" s="50" t="str">
        <f>IF(ISBLANK(TechData!AA15),"",TechData!AA15)</f>
        <v/>
      </c>
      <c r="Z9" s="50" t="str">
        <f>IF(ISBLANK(TechData!AB15),"",TechData!AB15)</f>
        <v/>
      </c>
      <c r="AA9" s="50" t="str">
        <f>IF(ISBLANK(TechData!AC15),"",TechData!AC15)</f>
        <v/>
      </c>
      <c r="AB9" s="50" t="str">
        <f>IF(ISBLANK(TechData!AD15),"",TechData!AD15)</f>
        <v/>
      </c>
      <c r="AC9" s="50" t="str">
        <f>IF(ISBLANK(TechData!AE15),"",TechData!AE15)</f>
        <v/>
      </c>
      <c r="AD9" s="50" t="str">
        <f>IF(ISBLANK(TechData!AF15),"",TechData!AF15)</f>
        <v/>
      </c>
      <c r="AE9" s="50" t="str">
        <f>IF(ISBLANK(TechData!AG15),"",TechData!AG15)</f>
        <v/>
      </c>
      <c r="AF9" s="50" t="str">
        <f>IF(ISBLANK(TechData!AH15),"",TechData!AH15)</f>
        <v/>
      </c>
      <c r="AG9" s="50" t="str">
        <f>IF(ISBLANK(TechData!AI15),"",TechData!AI15)</f>
        <v/>
      </c>
      <c r="AH9" s="50" t="str">
        <f>IF(ISBLANK(TechData!AJ15),"",TechData!AJ15)</f>
        <v/>
      </c>
      <c r="AI9" s="50" t="str">
        <f>IF(ISBLANK(TechData!AK15),"",TechData!AK15)</f>
        <v/>
      </c>
      <c r="AJ9" s="50" t="str">
        <f>IF(ISBLANK(TechData!AL15),"",TechData!AL15)</f>
        <v/>
      </c>
      <c r="AK9" s="50" t="str">
        <f>IF(ISBLANK(TechData!AM15),"",TechData!AM15)</f>
        <v/>
      </c>
      <c r="AL9" s="50" t="str">
        <f>IF(ISBLANK(TechData!AN15),"",TechData!AN15)</f>
        <v/>
      </c>
      <c r="AM9" s="50" t="str">
        <f>IF(ISBLANK(TechData!AO15),"",TechData!AO15)</f>
        <v/>
      </c>
      <c r="AN9" s="50" t="str">
        <f>IF(ISBLANK(TechData!AP15),"",TechData!AP15)</f>
        <v/>
      </c>
      <c r="AO9" s="50" t="str">
        <f>IF(ISBLANK(TechData!AQ15),"",TechData!AQ15)</f>
        <v/>
      </c>
    </row>
    <row r="10" spans="1:41" x14ac:dyDescent="0.2">
      <c r="A10" s="49">
        <v>6</v>
      </c>
      <c r="B10" s="50" t="str">
        <f>IF(ISBLANK(TechData!D17),"",TechData!D17)</f>
        <v/>
      </c>
      <c r="C10" s="50" t="str">
        <f>IF(ISBLANK(TechData!E17),"",TechData!E17)</f>
        <v/>
      </c>
      <c r="D10" s="50" t="str">
        <f>IF(ISBLANK(TechData!F17),"",TechData!F17)</f>
        <v/>
      </c>
      <c r="E10" s="50" t="str">
        <f>IF(ISBLANK(TechData!G17),"",TechData!G17)</f>
        <v/>
      </c>
      <c r="F10" s="50" t="str">
        <f>IF(ISBLANK(TechData!H17),"",TechData!H17)</f>
        <v/>
      </c>
      <c r="G10" s="50" t="str">
        <f>IF(ISBLANK(TechData!I17),"",TechData!I17)</f>
        <v/>
      </c>
      <c r="H10" s="50" t="str">
        <f>IF(ISBLANK(TechData!J17),"",TechData!J17)</f>
        <v/>
      </c>
      <c r="I10" s="50" t="str">
        <f>IF(ISBLANK(TechData!K17),"",TechData!K17)</f>
        <v/>
      </c>
      <c r="J10" s="50" t="str">
        <f>IF(ISBLANK(TechData!L17),"",TechData!L17)</f>
        <v/>
      </c>
      <c r="K10" s="50" t="str">
        <f>IF(ISBLANK(TechData!M17),"",TechData!M17)</f>
        <v/>
      </c>
      <c r="L10" s="50" t="str">
        <f>IF(ISBLANK(TechData!N17),"",TechData!N17)</f>
        <v/>
      </c>
      <c r="M10" s="50" t="str">
        <f>IF(ISBLANK(TechData!O17),"",TechData!O17)</f>
        <v/>
      </c>
      <c r="N10" s="50" t="str">
        <f>IF(ISBLANK(TechData!P17),"",TechData!P17)</f>
        <v/>
      </c>
      <c r="O10" s="50" t="str">
        <f>IF(ISBLANK(TechData!Q17),"",TechData!Q17)</f>
        <v/>
      </c>
      <c r="P10" s="50" t="str">
        <f>IF(ISBLANK(TechData!R17),"",TechData!R17)</f>
        <v/>
      </c>
      <c r="Q10" s="50" t="str">
        <f>IF(ISBLANK(TechData!S17),"",TechData!S17)</f>
        <v/>
      </c>
      <c r="R10" s="50" t="str">
        <f>IF(ISBLANK(TechData!T17),"",TechData!T17)</f>
        <v/>
      </c>
      <c r="S10" s="50" t="str">
        <f>IF(ISBLANK(TechData!U17),"",TechData!U17)</f>
        <v/>
      </c>
      <c r="T10" s="50" t="str">
        <f>IF(ISBLANK(TechData!V17),"",TechData!V17)</f>
        <v/>
      </c>
      <c r="U10" s="50" t="str">
        <f>IF(ISBLANK(TechData!W17),"",TechData!W17)</f>
        <v/>
      </c>
      <c r="V10" s="50" t="str">
        <f>IF(ISBLANK(TechData!X17),"",TechData!X17)</f>
        <v/>
      </c>
      <c r="W10" s="50" t="str">
        <f>IF(ISBLANK(TechData!Y17),"",TechData!Y17)</f>
        <v/>
      </c>
      <c r="X10" s="50" t="str">
        <f>IF(ISBLANK(TechData!Z17),"",TechData!Z17)</f>
        <v/>
      </c>
      <c r="Y10" s="50" t="str">
        <f>IF(ISBLANK(TechData!AA17),"",TechData!AA17)</f>
        <v/>
      </c>
      <c r="Z10" s="50" t="str">
        <f>IF(ISBLANK(TechData!AB17),"",TechData!AB17)</f>
        <v/>
      </c>
      <c r="AA10" s="50" t="str">
        <f>IF(ISBLANK(TechData!AC17),"",TechData!AC17)</f>
        <v/>
      </c>
      <c r="AB10" s="50" t="str">
        <f>IF(ISBLANK(TechData!AD17),"",TechData!AD17)</f>
        <v/>
      </c>
      <c r="AC10" s="50" t="str">
        <f>IF(ISBLANK(TechData!AE17),"",TechData!AE17)</f>
        <v/>
      </c>
      <c r="AD10" s="50" t="str">
        <f>IF(ISBLANK(TechData!AF17),"",TechData!AF17)</f>
        <v/>
      </c>
      <c r="AE10" s="50" t="str">
        <f>IF(ISBLANK(TechData!AG17),"",TechData!AG17)</f>
        <v/>
      </c>
      <c r="AF10" s="50" t="str">
        <f>IF(ISBLANK(TechData!AH17),"",TechData!AH17)</f>
        <v/>
      </c>
      <c r="AG10" s="50" t="str">
        <f>IF(ISBLANK(TechData!AI17),"",TechData!AI17)</f>
        <v/>
      </c>
      <c r="AH10" s="50" t="str">
        <f>IF(ISBLANK(TechData!AJ17),"",TechData!AJ17)</f>
        <v/>
      </c>
      <c r="AI10" s="50" t="str">
        <f>IF(ISBLANK(TechData!AK17),"",TechData!AK17)</f>
        <v/>
      </c>
      <c r="AJ10" s="50" t="str">
        <f>IF(ISBLANK(TechData!AL17),"",TechData!AL17)</f>
        <v/>
      </c>
      <c r="AK10" s="50" t="str">
        <f>IF(ISBLANK(TechData!AM17),"",TechData!AM17)</f>
        <v/>
      </c>
      <c r="AL10" s="50" t="str">
        <f>IF(ISBLANK(TechData!AN17),"",TechData!AN17)</f>
        <v/>
      </c>
      <c r="AM10" s="50" t="str">
        <f>IF(ISBLANK(TechData!AO17),"",TechData!AO17)</f>
        <v/>
      </c>
      <c r="AN10" s="50" t="str">
        <f>IF(ISBLANK(TechData!AP17),"",TechData!AP17)</f>
        <v/>
      </c>
      <c r="AO10" s="50" t="str">
        <f>IF(ISBLANK(TechData!AQ17),"",TechData!AQ17)</f>
        <v/>
      </c>
    </row>
    <row r="11" spans="1:41" x14ac:dyDescent="0.2">
      <c r="A11" s="49">
        <v>8</v>
      </c>
      <c r="B11" s="50" t="str">
        <f>IF(ISBLANK(TechData!D19),"",TechData!D19)</f>
        <v/>
      </c>
      <c r="C11" s="50" t="str">
        <f>IF(ISBLANK(TechData!E19),"",TechData!E19)</f>
        <v/>
      </c>
      <c r="D11" s="50" t="str">
        <f>IF(ISBLANK(TechData!F19),"",TechData!F19)</f>
        <v/>
      </c>
      <c r="E11" s="50" t="str">
        <f>IF(ISBLANK(TechData!G19),"",TechData!G19)</f>
        <v/>
      </c>
      <c r="F11" s="50" t="str">
        <f>IF(ISBLANK(TechData!H19),"",TechData!H19)</f>
        <v/>
      </c>
      <c r="G11" s="50" t="str">
        <f>IF(ISBLANK(TechData!I19),"",TechData!I19)</f>
        <v/>
      </c>
      <c r="H11" s="50" t="str">
        <f>IF(ISBLANK(TechData!J19),"",TechData!J19)</f>
        <v/>
      </c>
      <c r="I11" s="50" t="str">
        <f>IF(ISBLANK(TechData!K19),"",TechData!K19)</f>
        <v/>
      </c>
      <c r="J11" s="50" t="str">
        <f>IF(ISBLANK(TechData!L19),"",TechData!L19)</f>
        <v/>
      </c>
      <c r="K11" s="50" t="str">
        <f>IF(ISBLANK(TechData!M19),"",TechData!M19)</f>
        <v/>
      </c>
      <c r="L11" s="50" t="str">
        <f>IF(ISBLANK(TechData!N19),"",TechData!N19)</f>
        <v/>
      </c>
      <c r="M11" s="50" t="str">
        <f>IF(ISBLANK(TechData!O19),"",TechData!O19)</f>
        <v/>
      </c>
      <c r="N11" s="50" t="str">
        <f>IF(ISBLANK(TechData!P19),"",TechData!P19)</f>
        <v/>
      </c>
      <c r="O11" s="50" t="str">
        <f>IF(ISBLANK(TechData!Q19),"",TechData!Q19)</f>
        <v/>
      </c>
      <c r="P11" s="50" t="str">
        <f>IF(ISBLANK(TechData!R19),"",TechData!R19)</f>
        <v/>
      </c>
      <c r="Q11" s="50" t="str">
        <f>IF(ISBLANK(TechData!S19),"",TechData!S19)</f>
        <v/>
      </c>
      <c r="R11" s="50" t="str">
        <f>IF(ISBLANK(TechData!T19),"",TechData!T19)</f>
        <v/>
      </c>
      <c r="S11" s="50" t="str">
        <f>IF(ISBLANK(TechData!U19),"",TechData!U19)</f>
        <v/>
      </c>
      <c r="T11" s="50" t="str">
        <f>IF(ISBLANK(TechData!V19),"",TechData!V19)</f>
        <v/>
      </c>
      <c r="U11" s="50" t="str">
        <f>IF(ISBLANK(TechData!W19),"",TechData!W19)</f>
        <v/>
      </c>
      <c r="V11" s="50" t="str">
        <f>IF(ISBLANK(TechData!X19),"",TechData!X19)</f>
        <v/>
      </c>
      <c r="W11" s="50" t="str">
        <f>IF(ISBLANK(TechData!Y19),"",TechData!Y19)</f>
        <v/>
      </c>
      <c r="X11" s="50" t="str">
        <f>IF(ISBLANK(TechData!Z19),"",TechData!Z19)</f>
        <v/>
      </c>
      <c r="Y11" s="50" t="str">
        <f>IF(ISBLANK(TechData!AA19),"",TechData!AA19)</f>
        <v/>
      </c>
      <c r="Z11" s="50" t="str">
        <f>IF(ISBLANK(TechData!AB19),"",TechData!AB19)</f>
        <v/>
      </c>
      <c r="AA11" s="50" t="str">
        <f>IF(ISBLANK(TechData!AC19),"",TechData!AC19)</f>
        <v/>
      </c>
      <c r="AB11" s="50" t="str">
        <f>IF(ISBLANK(TechData!AD19),"",TechData!AD19)</f>
        <v/>
      </c>
      <c r="AC11" s="50" t="str">
        <f>IF(ISBLANK(TechData!AE19),"",TechData!AE19)</f>
        <v/>
      </c>
      <c r="AD11" s="50" t="str">
        <f>IF(ISBLANK(TechData!AF19),"",TechData!AF19)</f>
        <v/>
      </c>
      <c r="AE11" s="50" t="str">
        <f>IF(ISBLANK(TechData!AG19),"",TechData!AG19)</f>
        <v/>
      </c>
      <c r="AF11" s="50" t="str">
        <f>IF(ISBLANK(TechData!AH19),"",TechData!AH19)</f>
        <v/>
      </c>
      <c r="AG11" s="50" t="str">
        <f>IF(ISBLANK(TechData!AI19),"",TechData!AI19)</f>
        <v/>
      </c>
      <c r="AH11" s="50" t="str">
        <f>IF(ISBLANK(TechData!AJ19),"",TechData!AJ19)</f>
        <v/>
      </c>
      <c r="AI11" s="50" t="str">
        <f>IF(ISBLANK(TechData!AK19),"",TechData!AK19)</f>
        <v/>
      </c>
      <c r="AJ11" s="50" t="str">
        <f>IF(ISBLANK(TechData!AL19),"",TechData!AL19)</f>
        <v/>
      </c>
      <c r="AK11" s="50" t="str">
        <f>IF(ISBLANK(TechData!AM19),"",TechData!AM19)</f>
        <v/>
      </c>
      <c r="AL11" s="50" t="str">
        <f>IF(ISBLANK(TechData!AN19),"",TechData!AN19)</f>
        <v/>
      </c>
      <c r="AM11" s="50" t="str">
        <f>IF(ISBLANK(TechData!AO19),"",TechData!AO19)</f>
        <v/>
      </c>
      <c r="AN11" s="50" t="str">
        <f>IF(ISBLANK(TechData!AP19),"",TechData!AP19)</f>
        <v/>
      </c>
      <c r="AO11" s="50" t="str">
        <f>IF(ISBLANK(TechData!AQ19),"",TechData!AQ19)</f>
        <v/>
      </c>
    </row>
    <row r="12" spans="1:41" x14ac:dyDescent="0.2">
      <c r="A12" s="49">
        <v>10</v>
      </c>
      <c r="B12" s="50" t="str">
        <f>IF(ISBLANK(TechData!D21),"",TechData!D21)</f>
        <v/>
      </c>
      <c r="C12" s="50" t="str">
        <f>IF(ISBLANK(TechData!E21),"",TechData!E21)</f>
        <v/>
      </c>
      <c r="D12" s="50" t="str">
        <f>IF(ISBLANK(TechData!F21),"",TechData!F21)</f>
        <v/>
      </c>
      <c r="E12" s="50" t="str">
        <f>IF(ISBLANK(TechData!G21),"",TechData!G21)</f>
        <v/>
      </c>
      <c r="F12" s="50" t="str">
        <f>IF(ISBLANK(TechData!H21),"",TechData!H21)</f>
        <v/>
      </c>
      <c r="G12" s="50" t="str">
        <f>IF(ISBLANK(TechData!I21),"",TechData!I21)</f>
        <v/>
      </c>
      <c r="H12" s="50" t="str">
        <f>IF(ISBLANK(TechData!J21),"",TechData!J21)</f>
        <v/>
      </c>
      <c r="I12" s="50" t="str">
        <f>IF(ISBLANK(TechData!K21),"",TechData!K21)</f>
        <v/>
      </c>
      <c r="J12" s="50" t="str">
        <f>IF(ISBLANK(TechData!L21),"",TechData!L21)</f>
        <v/>
      </c>
      <c r="K12" s="50" t="str">
        <f>IF(ISBLANK(TechData!M21),"",TechData!M21)</f>
        <v/>
      </c>
      <c r="L12" s="50" t="str">
        <f>IF(ISBLANK(TechData!N21),"",TechData!N21)</f>
        <v/>
      </c>
      <c r="M12" s="50" t="str">
        <f>IF(ISBLANK(TechData!O21),"",TechData!O21)</f>
        <v/>
      </c>
      <c r="N12" s="50" t="str">
        <f>IF(ISBLANK(TechData!P21),"",TechData!P21)</f>
        <v/>
      </c>
      <c r="O12" s="50" t="str">
        <f>IF(ISBLANK(TechData!Q21),"",TechData!Q21)</f>
        <v/>
      </c>
      <c r="P12" s="50" t="str">
        <f>IF(ISBLANK(TechData!R21),"",TechData!R21)</f>
        <v/>
      </c>
      <c r="Q12" s="50" t="str">
        <f>IF(ISBLANK(TechData!S21),"",TechData!S21)</f>
        <v/>
      </c>
      <c r="R12" s="50" t="str">
        <f>IF(ISBLANK(TechData!T21),"",TechData!T21)</f>
        <v/>
      </c>
      <c r="S12" s="50" t="str">
        <f>IF(ISBLANK(TechData!U21),"",TechData!U21)</f>
        <v/>
      </c>
      <c r="T12" s="50" t="str">
        <f>IF(ISBLANK(TechData!V21),"",TechData!V21)</f>
        <v/>
      </c>
      <c r="U12" s="50" t="str">
        <f>IF(ISBLANK(TechData!W21),"",TechData!W21)</f>
        <v/>
      </c>
      <c r="V12" s="50" t="str">
        <f>IF(ISBLANK(TechData!X21),"",TechData!X21)</f>
        <v/>
      </c>
      <c r="W12" s="50" t="str">
        <f>IF(ISBLANK(TechData!Y21),"",TechData!Y21)</f>
        <v/>
      </c>
      <c r="X12" s="50" t="str">
        <f>IF(ISBLANK(TechData!Z21),"",TechData!Z21)</f>
        <v/>
      </c>
      <c r="Y12" s="50" t="str">
        <f>IF(ISBLANK(TechData!AA21),"",TechData!AA21)</f>
        <v/>
      </c>
      <c r="Z12" s="50" t="str">
        <f>IF(ISBLANK(TechData!AB21),"",TechData!AB21)</f>
        <v/>
      </c>
      <c r="AA12" s="50" t="str">
        <f>IF(ISBLANK(TechData!AC21),"",TechData!AC21)</f>
        <v/>
      </c>
      <c r="AB12" s="50" t="str">
        <f>IF(ISBLANK(TechData!AD21),"",TechData!AD21)</f>
        <v/>
      </c>
      <c r="AC12" s="50" t="str">
        <f>IF(ISBLANK(TechData!AE21),"",TechData!AE21)</f>
        <v/>
      </c>
      <c r="AD12" s="50" t="str">
        <f>IF(ISBLANK(TechData!AF21),"",TechData!AF21)</f>
        <v/>
      </c>
      <c r="AE12" s="50" t="str">
        <f>IF(ISBLANK(TechData!AG21),"",TechData!AG21)</f>
        <v/>
      </c>
      <c r="AF12" s="50" t="str">
        <f>IF(ISBLANK(TechData!AH21),"",TechData!AH21)</f>
        <v/>
      </c>
      <c r="AG12" s="50" t="str">
        <f>IF(ISBLANK(TechData!AI21),"",TechData!AI21)</f>
        <v/>
      </c>
      <c r="AH12" s="50" t="str">
        <f>IF(ISBLANK(TechData!AJ21),"",TechData!AJ21)</f>
        <v/>
      </c>
      <c r="AI12" s="50" t="str">
        <f>IF(ISBLANK(TechData!AK21),"",TechData!AK21)</f>
        <v/>
      </c>
      <c r="AJ12" s="50" t="str">
        <f>IF(ISBLANK(TechData!AL21),"",TechData!AL21)</f>
        <v/>
      </c>
      <c r="AK12" s="50" t="str">
        <f>IF(ISBLANK(TechData!AM21),"",TechData!AM21)</f>
        <v/>
      </c>
      <c r="AL12" s="50" t="str">
        <f>IF(ISBLANK(TechData!AN21),"",TechData!AN21)</f>
        <v/>
      </c>
      <c r="AM12" s="50" t="str">
        <f>IF(ISBLANK(TechData!AO21),"",TechData!AO21)</f>
        <v/>
      </c>
      <c r="AN12" s="50" t="str">
        <f>IF(ISBLANK(TechData!AP21),"",TechData!AP21)</f>
        <v/>
      </c>
      <c r="AO12" s="50" t="str">
        <f>IF(ISBLANK(TechData!AQ21),"",TechData!AQ21)</f>
        <v/>
      </c>
    </row>
    <row r="13" spans="1:41" x14ac:dyDescent="0.2">
      <c r="A13" s="49">
        <v>12</v>
      </c>
      <c r="B13" s="50" t="str">
        <f>IF(ISBLANK(TechData!D23),"",TechData!D23)</f>
        <v/>
      </c>
      <c r="C13" s="50" t="str">
        <f>IF(ISBLANK(TechData!E23),"",TechData!E23)</f>
        <v/>
      </c>
      <c r="D13" s="50" t="str">
        <f>IF(ISBLANK(TechData!F23),"",TechData!F23)</f>
        <v/>
      </c>
      <c r="E13" s="50" t="str">
        <f>IF(ISBLANK(TechData!G23),"",TechData!G23)</f>
        <v/>
      </c>
      <c r="F13" s="50" t="str">
        <f>IF(ISBLANK(TechData!H23),"",TechData!H23)</f>
        <v/>
      </c>
      <c r="G13" s="50" t="str">
        <f>IF(ISBLANK(TechData!I23),"",TechData!I23)</f>
        <v/>
      </c>
      <c r="H13" s="50" t="str">
        <f>IF(ISBLANK(TechData!J23),"",TechData!J23)</f>
        <v/>
      </c>
      <c r="I13" s="50" t="str">
        <f>IF(ISBLANK(TechData!K23),"",TechData!K23)</f>
        <v/>
      </c>
      <c r="J13" s="50" t="str">
        <f>IF(ISBLANK(TechData!L23),"",TechData!L23)</f>
        <v/>
      </c>
      <c r="K13" s="50" t="str">
        <f>IF(ISBLANK(TechData!M23),"",TechData!M23)</f>
        <v/>
      </c>
      <c r="L13" s="50" t="str">
        <f>IF(ISBLANK(TechData!N23),"",TechData!N23)</f>
        <v/>
      </c>
      <c r="M13" s="50" t="str">
        <f>IF(ISBLANK(TechData!O23),"",TechData!O23)</f>
        <v/>
      </c>
      <c r="N13" s="50" t="str">
        <f>IF(ISBLANK(TechData!P23),"",TechData!P23)</f>
        <v/>
      </c>
      <c r="O13" s="50" t="str">
        <f>IF(ISBLANK(TechData!Q23),"",TechData!Q23)</f>
        <v/>
      </c>
      <c r="P13" s="50" t="str">
        <f>IF(ISBLANK(TechData!R23),"",TechData!R23)</f>
        <v/>
      </c>
      <c r="Q13" s="50" t="str">
        <f>IF(ISBLANK(TechData!S23),"",TechData!S23)</f>
        <v/>
      </c>
      <c r="R13" s="50" t="str">
        <f>IF(ISBLANK(TechData!T23),"",TechData!T23)</f>
        <v/>
      </c>
      <c r="S13" s="50" t="str">
        <f>IF(ISBLANK(TechData!U23),"",TechData!U23)</f>
        <v/>
      </c>
      <c r="T13" s="50" t="str">
        <f>IF(ISBLANK(TechData!V23),"",TechData!V23)</f>
        <v/>
      </c>
      <c r="U13" s="50" t="str">
        <f>IF(ISBLANK(TechData!W23),"",TechData!W23)</f>
        <v/>
      </c>
      <c r="V13" s="50" t="str">
        <f>IF(ISBLANK(TechData!X23),"",TechData!X23)</f>
        <v/>
      </c>
      <c r="W13" s="50" t="str">
        <f>IF(ISBLANK(TechData!Y23),"",TechData!Y23)</f>
        <v/>
      </c>
      <c r="X13" s="50" t="str">
        <f>IF(ISBLANK(TechData!Z23),"",TechData!Z23)</f>
        <v/>
      </c>
      <c r="Y13" s="50" t="str">
        <f>IF(ISBLANK(TechData!AA23),"",TechData!AA23)</f>
        <v/>
      </c>
      <c r="Z13" s="50" t="str">
        <f>IF(ISBLANK(TechData!AB23),"",TechData!AB23)</f>
        <v/>
      </c>
      <c r="AA13" s="50" t="str">
        <f>IF(ISBLANK(TechData!AC23),"",TechData!AC23)</f>
        <v/>
      </c>
      <c r="AB13" s="50" t="str">
        <f>IF(ISBLANK(TechData!AD23),"",TechData!AD23)</f>
        <v/>
      </c>
      <c r="AC13" s="50" t="str">
        <f>IF(ISBLANK(TechData!AE23),"",TechData!AE23)</f>
        <v/>
      </c>
      <c r="AD13" s="50" t="str">
        <f>IF(ISBLANK(TechData!AF23),"",TechData!AF23)</f>
        <v/>
      </c>
      <c r="AE13" s="50" t="str">
        <f>IF(ISBLANK(TechData!AG23),"",TechData!AG23)</f>
        <v/>
      </c>
      <c r="AF13" s="50" t="str">
        <f>IF(ISBLANK(TechData!AH23),"",TechData!AH23)</f>
        <v/>
      </c>
      <c r="AG13" s="50" t="str">
        <f>IF(ISBLANK(TechData!AI23),"",TechData!AI23)</f>
        <v/>
      </c>
      <c r="AH13" s="50" t="str">
        <f>IF(ISBLANK(TechData!AJ23),"",TechData!AJ23)</f>
        <v/>
      </c>
      <c r="AI13" s="50" t="str">
        <f>IF(ISBLANK(TechData!AK23),"",TechData!AK23)</f>
        <v/>
      </c>
      <c r="AJ13" s="50" t="str">
        <f>IF(ISBLANK(TechData!AL23),"",TechData!AL23)</f>
        <v/>
      </c>
      <c r="AK13" s="50" t="str">
        <f>IF(ISBLANK(TechData!AM23),"",TechData!AM23)</f>
        <v/>
      </c>
      <c r="AL13" s="50" t="str">
        <f>IF(ISBLANK(TechData!AN23),"",TechData!AN23)</f>
        <v/>
      </c>
      <c r="AM13" s="50" t="str">
        <f>IF(ISBLANK(TechData!AO23),"",TechData!AO23)</f>
        <v/>
      </c>
      <c r="AN13" s="50" t="str">
        <f>IF(ISBLANK(TechData!AP23),"",TechData!AP23)</f>
        <v/>
      </c>
      <c r="AO13" s="50" t="str">
        <f>IF(ISBLANK(TechData!AQ23),"",TechData!AQ23)</f>
        <v/>
      </c>
    </row>
    <row r="14" spans="1:41" x14ac:dyDescent="0.2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1" ht="15" x14ac:dyDescent="0.25">
      <c r="A15" s="48" t="s">
        <v>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x14ac:dyDescent="0.2">
      <c r="A16" s="49">
        <v>4</v>
      </c>
      <c r="B16" s="50" t="str">
        <f>IF(ISBLANK(TechData!D16),"",TechData!D16)</f>
        <v/>
      </c>
      <c r="C16" s="50" t="str">
        <f>IF(ISBLANK(TechData!E16),"",TechData!E16)</f>
        <v/>
      </c>
      <c r="D16" s="50" t="str">
        <f>IF(ISBLANK(TechData!F16),"",TechData!F16)</f>
        <v/>
      </c>
      <c r="E16" s="50" t="str">
        <f>IF(ISBLANK(TechData!G16),"",TechData!G16)</f>
        <v/>
      </c>
      <c r="F16" s="50" t="str">
        <f>IF(ISBLANK(TechData!H16),"",TechData!H16)</f>
        <v/>
      </c>
      <c r="G16" s="50" t="str">
        <f>IF(ISBLANK(TechData!I16),"",TechData!I16)</f>
        <v/>
      </c>
      <c r="H16" s="50" t="str">
        <f>IF(ISBLANK(TechData!J16),"",TechData!J16)</f>
        <v/>
      </c>
      <c r="I16" s="50" t="str">
        <f>IF(ISBLANK(TechData!K16),"",TechData!K16)</f>
        <v/>
      </c>
      <c r="J16" s="50" t="str">
        <f>IF(ISBLANK(TechData!L16),"",TechData!L16)</f>
        <v/>
      </c>
      <c r="K16" s="50" t="str">
        <f>IF(ISBLANK(TechData!M16),"",TechData!M16)</f>
        <v/>
      </c>
      <c r="L16" s="50" t="str">
        <f>IF(ISBLANK(TechData!N16),"",TechData!N16)</f>
        <v/>
      </c>
      <c r="M16" s="50" t="str">
        <f>IF(ISBLANK(TechData!O16),"",TechData!O16)</f>
        <v/>
      </c>
      <c r="N16" s="50" t="str">
        <f>IF(ISBLANK(TechData!P16),"",TechData!P16)</f>
        <v/>
      </c>
      <c r="O16" s="50" t="str">
        <f>IF(ISBLANK(TechData!Q16),"",TechData!Q16)</f>
        <v/>
      </c>
      <c r="P16" s="50" t="str">
        <f>IF(ISBLANK(TechData!R16),"",TechData!R16)</f>
        <v/>
      </c>
      <c r="Q16" s="50" t="str">
        <f>IF(ISBLANK(TechData!S16),"",TechData!S16)</f>
        <v/>
      </c>
      <c r="R16" s="50" t="str">
        <f>IF(ISBLANK(TechData!T16),"",TechData!T16)</f>
        <v/>
      </c>
      <c r="S16" s="50" t="str">
        <f>IF(ISBLANK(TechData!U16),"",TechData!U16)</f>
        <v/>
      </c>
      <c r="T16" s="50" t="str">
        <f>IF(ISBLANK(TechData!V16),"",TechData!V16)</f>
        <v/>
      </c>
      <c r="U16" s="50" t="str">
        <f>IF(ISBLANK(TechData!W16),"",TechData!W16)</f>
        <v/>
      </c>
      <c r="V16" s="50" t="str">
        <f>IF(ISBLANK(TechData!X16),"",TechData!X16)</f>
        <v/>
      </c>
      <c r="W16" s="50" t="str">
        <f>IF(ISBLANK(TechData!Y16),"",TechData!Y16)</f>
        <v/>
      </c>
      <c r="X16" s="50" t="str">
        <f>IF(ISBLANK(TechData!Z16),"",TechData!Z16)</f>
        <v/>
      </c>
      <c r="Y16" s="50" t="str">
        <f>IF(ISBLANK(TechData!AA16),"",TechData!AA16)</f>
        <v/>
      </c>
      <c r="Z16" s="50" t="str">
        <f>IF(ISBLANK(TechData!AB16),"",TechData!AB16)</f>
        <v/>
      </c>
      <c r="AA16" s="50" t="str">
        <f>IF(ISBLANK(TechData!AC16),"",TechData!AC16)</f>
        <v/>
      </c>
      <c r="AB16" s="50" t="str">
        <f>IF(ISBLANK(TechData!AD16),"",TechData!AD16)</f>
        <v/>
      </c>
      <c r="AC16" s="50" t="str">
        <f>IF(ISBLANK(TechData!AE16),"",TechData!AE16)</f>
        <v/>
      </c>
      <c r="AD16" s="50" t="str">
        <f>IF(ISBLANK(TechData!AF16),"",TechData!AF16)</f>
        <v/>
      </c>
      <c r="AE16" s="50" t="str">
        <f>IF(ISBLANK(TechData!AG16),"",TechData!AG16)</f>
        <v/>
      </c>
      <c r="AF16" s="50" t="str">
        <f>IF(ISBLANK(TechData!AH16),"",TechData!AH16)</f>
        <v/>
      </c>
      <c r="AG16" s="50" t="str">
        <f>IF(ISBLANK(TechData!AI16),"",TechData!AI16)</f>
        <v/>
      </c>
      <c r="AH16" s="50" t="str">
        <f>IF(ISBLANK(TechData!AJ16),"",TechData!AJ16)</f>
        <v/>
      </c>
      <c r="AI16" s="50" t="str">
        <f>IF(ISBLANK(TechData!AK16),"",TechData!AK16)</f>
        <v/>
      </c>
      <c r="AJ16" s="50" t="str">
        <f>IF(ISBLANK(TechData!AL16),"",TechData!AL16)</f>
        <v/>
      </c>
      <c r="AK16" s="50" t="str">
        <f>IF(ISBLANK(TechData!AM16),"",TechData!AM16)</f>
        <v/>
      </c>
      <c r="AL16" s="50" t="str">
        <f>IF(ISBLANK(TechData!AN16),"",TechData!AN16)</f>
        <v/>
      </c>
      <c r="AM16" s="50" t="str">
        <f>IF(ISBLANK(TechData!AO16),"",TechData!AO16)</f>
        <v/>
      </c>
      <c r="AN16" s="50" t="str">
        <f>IF(ISBLANK(TechData!AP16),"",TechData!AP16)</f>
        <v/>
      </c>
      <c r="AO16" s="50" t="str">
        <f>IF(ISBLANK(TechData!AQ16),"",TechData!AQ16)</f>
        <v/>
      </c>
    </row>
    <row r="17" spans="1:41" x14ac:dyDescent="0.2">
      <c r="A17" s="49">
        <v>6</v>
      </c>
      <c r="B17" s="50" t="str">
        <f>IF(ISBLANK(TechData!D18),"",TechData!D18)</f>
        <v/>
      </c>
      <c r="C17" s="50" t="str">
        <f>IF(ISBLANK(TechData!E18),"",TechData!E18)</f>
        <v/>
      </c>
      <c r="D17" s="50" t="str">
        <f>IF(ISBLANK(TechData!F18),"",TechData!F18)</f>
        <v/>
      </c>
      <c r="E17" s="50" t="str">
        <f>IF(ISBLANK(TechData!G18),"",TechData!G18)</f>
        <v/>
      </c>
      <c r="F17" s="50" t="str">
        <f>IF(ISBLANK(TechData!H18),"",TechData!H18)</f>
        <v/>
      </c>
      <c r="G17" s="50" t="str">
        <f>IF(ISBLANK(TechData!I18),"",TechData!I18)</f>
        <v/>
      </c>
      <c r="H17" s="50" t="str">
        <f>IF(ISBLANK(TechData!J18),"",TechData!J18)</f>
        <v/>
      </c>
      <c r="I17" s="50" t="str">
        <f>IF(ISBLANK(TechData!K18),"",TechData!K18)</f>
        <v/>
      </c>
      <c r="J17" s="50" t="str">
        <f>IF(ISBLANK(TechData!L18),"",TechData!L18)</f>
        <v/>
      </c>
      <c r="K17" s="50" t="str">
        <f>IF(ISBLANK(TechData!M18),"",TechData!M18)</f>
        <v/>
      </c>
      <c r="L17" s="50" t="str">
        <f>IF(ISBLANK(TechData!N18),"",TechData!N18)</f>
        <v/>
      </c>
      <c r="M17" s="50" t="str">
        <f>IF(ISBLANK(TechData!O18),"",TechData!O18)</f>
        <v/>
      </c>
      <c r="N17" s="50" t="str">
        <f>IF(ISBLANK(TechData!P18),"",TechData!P18)</f>
        <v/>
      </c>
      <c r="O17" s="50" t="str">
        <f>IF(ISBLANK(TechData!Q18),"",TechData!Q18)</f>
        <v/>
      </c>
      <c r="P17" s="50" t="str">
        <f>IF(ISBLANK(TechData!R18),"",TechData!R18)</f>
        <v/>
      </c>
      <c r="Q17" s="50" t="str">
        <f>IF(ISBLANK(TechData!S18),"",TechData!S18)</f>
        <v/>
      </c>
      <c r="R17" s="50" t="str">
        <f>IF(ISBLANK(TechData!T18),"",TechData!T18)</f>
        <v/>
      </c>
      <c r="S17" s="50" t="str">
        <f>IF(ISBLANK(TechData!U18),"",TechData!U18)</f>
        <v/>
      </c>
      <c r="T17" s="50" t="str">
        <f>IF(ISBLANK(TechData!V18),"",TechData!V18)</f>
        <v/>
      </c>
      <c r="U17" s="50" t="str">
        <f>IF(ISBLANK(TechData!W18),"",TechData!W18)</f>
        <v/>
      </c>
      <c r="V17" s="50" t="str">
        <f>IF(ISBLANK(TechData!X18),"",TechData!X18)</f>
        <v/>
      </c>
      <c r="W17" s="50" t="str">
        <f>IF(ISBLANK(TechData!Y18),"",TechData!Y18)</f>
        <v/>
      </c>
      <c r="X17" s="50" t="str">
        <f>IF(ISBLANK(TechData!Z18),"",TechData!Z18)</f>
        <v/>
      </c>
      <c r="Y17" s="50" t="str">
        <f>IF(ISBLANK(TechData!AA18),"",TechData!AA18)</f>
        <v/>
      </c>
      <c r="Z17" s="50" t="str">
        <f>IF(ISBLANK(TechData!AB18),"",TechData!AB18)</f>
        <v/>
      </c>
      <c r="AA17" s="50" t="str">
        <f>IF(ISBLANK(TechData!AC18),"",TechData!AC18)</f>
        <v/>
      </c>
      <c r="AB17" s="50" t="str">
        <f>IF(ISBLANK(TechData!AD18),"",TechData!AD18)</f>
        <v/>
      </c>
      <c r="AC17" s="50" t="str">
        <f>IF(ISBLANK(TechData!AE18),"",TechData!AE18)</f>
        <v/>
      </c>
      <c r="AD17" s="50" t="str">
        <f>IF(ISBLANK(TechData!AF18),"",TechData!AF18)</f>
        <v/>
      </c>
      <c r="AE17" s="50" t="str">
        <f>IF(ISBLANK(TechData!AG18),"",TechData!AG18)</f>
        <v/>
      </c>
      <c r="AF17" s="50" t="str">
        <f>IF(ISBLANK(TechData!AH18),"",TechData!AH18)</f>
        <v/>
      </c>
      <c r="AG17" s="50" t="str">
        <f>IF(ISBLANK(TechData!AI18),"",TechData!AI18)</f>
        <v/>
      </c>
      <c r="AH17" s="50" t="str">
        <f>IF(ISBLANK(TechData!AJ18),"",TechData!AJ18)</f>
        <v/>
      </c>
      <c r="AI17" s="50" t="str">
        <f>IF(ISBLANK(TechData!AK18),"",TechData!AK18)</f>
        <v/>
      </c>
      <c r="AJ17" s="50" t="str">
        <f>IF(ISBLANK(TechData!AL18),"",TechData!AL18)</f>
        <v/>
      </c>
      <c r="AK17" s="50" t="str">
        <f>IF(ISBLANK(TechData!AM18),"",TechData!AM18)</f>
        <v/>
      </c>
      <c r="AL17" s="50" t="str">
        <f>IF(ISBLANK(TechData!AN18),"",TechData!AN18)</f>
        <v/>
      </c>
      <c r="AM17" s="50" t="str">
        <f>IF(ISBLANK(TechData!AO18),"",TechData!AO18)</f>
        <v/>
      </c>
      <c r="AN17" s="50" t="str">
        <f>IF(ISBLANK(TechData!AP18),"",TechData!AP18)</f>
        <v/>
      </c>
      <c r="AO17" s="50" t="str">
        <f>IF(ISBLANK(TechData!AQ18),"",TechData!AQ18)</f>
        <v/>
      </c>
    </row>
    <row r="18" spans="1:41" x14ac:dyDescent="0.2">
      <c r="A18" s="49">
        <v>8</v>
      </c>
      <c r="B18" s="50" t="str">
        <f>IF(ISBLANK(TechData!D20),"",TechData!D20)</f>
        <v/>
      </c>
      <c r="C18" s="50" t="str">
        <f>IF(ISBLANK(TechData!E20),"",TechData!E20)</f>
        <v/>
      </c>
      <c r="D18" s="50" t="str">
        <f>IF(ISBLANK(TechData!F20),"",TechData!F20)</f>
        <v/>
      </c>
      <c r="E18" s="50" t="str">
        <f>IF(ISBLANK(TechData!G20),"",TechData!G20)</f>
        <v/>
      </c>
      <c r="F18" s="50" t="str">
        <f>IF(ISBLANK(TechData!H20),"",TechData!H20)</f>
        <v/>
      </c>
      <c r="G18" s="50" t="str">
        <f>IF(ISBLANK(TechData!I20),"",TechData!I20)</f>
        <v/>
      </c>
      <c r="H18" s="50" t="str">
        <f>IF(ISBLANK(TechData!J20),"",TechData!J20)</f>
        <v/>
      </c>
      <c r="I18" s="50" t="str">
        <f>IF(ISBLANK(TechData!K20),"",TechData!K20)</f>
        <v/>
      </c>
      <c r="J18" s="50" t="str">
        <f>IF(ISBLANK(TechData!L20),"",TechData!L20)</f>
        <v/>
      </c>
      <c r="K18" s="50" t="str">
        <f>IF(ISBLANK(TechData!M20),"",TechData!M20)</f>
        <v/>
      </c>
      <c r="L18" s="50" t="str">
        <f>IF(ISBLANK(TechData!N20),"",TechData!N20)</f>
        <v/>
      </c>
      <c r="M18" s="50" t="str">
        <f>IF(ISBLANK(TechData!O20),"",TechData!O20)</f>
        <v/>
      </c>
      <c r="N18" s="50" t="str">
        <f>IF(ISBLANK(TechData!P20),"",TechData!P20)</f>
        <v/>
      </c>
      <c r="O18" s="50" t="str">
        <f>IF(ISBLANK(TechData!Q20),"",TechData!Q20)</f>
        <v/>
      </c>
      <c r="P18" s="50" t="str">
        <f>IF(ISBLANK(TechData!R20),"",TechData!R20)</f>
        <v/>
      </c>
      <c r="Q18" s="50" t="str">
        <f>IF(ISBLANK(TechData!S20),"",TechData!S20)</f>
        <v/>
      </c>
      <c r="R18" s="50" t="str">
        <f>IF(ISBLANK(TechData!T20),"",TechData!T20)</f>
        <v/>
      </c>
      <c r="S18" s="50" t="str">
        <f>IF(ISBLANK(TechData!U20),"",TechData!U20)</f>
        <v/>
      </c>
      <c r="T18" s="50" t="str">
        <f>IF(ISBLANK(TechData!V20),"",TechData!V20)</f>
        <v/>
      </c>
      <c r="U18" s="50" t="str">
        <f>IF(ISBLANK(TechData!W20),"",TechData!W20)</f>
        <v/>
      </c>
      <c r="V18" s="50" t="str">
        <f>IF(ISBLANK(TechData!X20),"",TechData!X20)</f>
        <v/>
      </c>
      <c r="W18" s="50" t="str">
        <f>IF(ISBLANK(TechData!Y20),"",TechData!Y20)</f>
        <v/>
      </c>
      <c r="X18" s="50" t="str">
        <f>IF(ISBLANK(TechData!Z20),"",TechData!Z20)</f>
        <v/>
      </c>
      <c r="Y18" s="50" t="str">
        <f>IF(ISBLANK(TechData!AA20),"",TechData!AA20)</f>
        <v/>
      </c>
      <c r="Z18" s="50" t="str">
        <f>IF(ISBLANK(TechData!AB20),"",TechData!AB20)</f>
        <v/>
      </c>
      <c r="AA18" s="50" t="str">
        <f>IF(ISBLANK(TechData!AC20),"",TechData!AC20)</f>
        <v/>
      </c>
      <c r="AB18" s="50" t="str">
        <f>IF(ISBLANK(TechData!AD20),"",TechData!AD20)</f>
        <v/>
      </c>
      <c r="AC18" s="50" t="str">
        <f>IF(ISBLANK(TechData!AE20),"",TechData!AE20)</f>
        <v/>
      </c>
      <c r="AD18" s="50" t="str">
        <f>IF(ISBLANK(TechData!AF20),"",TechData!AF20)</f>
        <v/>
      </c>
      <c r="AE18" s="50" t="str">
        <f>IF(ISBLANK(TechData!AG20),"",TechData!AG20)</f>
        <v/>
      </c>
      <c r="AF18" s="50" t="str">
        <f>IF(ISBLANK(TechData!AH20),"",TechData!AH20)</f>
        <v/>
      </c>
      <c r="AG18" s="50" t="str">
        <f>IF(ISBLANK(TechData!AI20),"",TechData!AI20)</f>
        <v/>
      </c>
      <c r="AH18" s="50" t="str">
        <f>IF(ISBLANK(TechData!AJ20),"",TechData!AJ20)</f>
        <v/>
      </c>
      <c r="AI18" s="50" t="str">
        <f>IF(ISBLANK(TechData!AK20),"",TechData!AK20)</f>
        <v/>
      </c>
      <c r="AJ18" s="50" t="str">
        <f>IF(ISBLANK(TechData!AL20),"",TechData!AL20)</f>
        <v/>
      </c>
      <c r="AK18" s="50" t="str">
        <f>IF(ISBLANK(TechData!AM20),"",TechData!AM20)</f>
        <v/>
      </c>
      <c r="AL18" s="50" t="str">
        <f>IF(ISBLANK(TechData!AN20),"",TechData!AN20)</f>
        <v/>
      </c>
      <c r="AM18" s="50" t="str">
        <f>IF(ISBLANK(TechData!AO20),"",TechData!AO20)</f>
        <v/>
      </c>
      <c r="AN18" s="50" t="str">
        <f>IF(ISBLANK(TechData!AP20),"",TechData!AP20)</f>
        <v/>
      </c>
      <c r="AO18" s="50" t="str">
        <f>IF(ISBLANK(TechData!AQ20),"",TechData!AQ20)</f>
        <v/>
      </c>
    </row>
    <row r="19" spans="1:41" x14ac:dyDescent="0.2">
      <c r="A19" s="49">
        <v>10</v>
      </c>
      <c r="B19" s="50" t="str">
        <f>IF(ISBLANK(TechData!D22),"",TechData!D22)</f>
        <v/>
      </c>
      <c r="C19" s="50" t="str">
        <f>IF(ISBLANK(TechData!E22),"",TechData!E22)</f>
        <v/>
      </c>
      <c r="D19" s="50" t="str">
        <f>IF(ISBLANK(TechData!F22),"",TechData!F22)</f>
        <v/>
      </c>
      <c r="E19" s="50" t="str">
        <f>IF(ISBLANK(TechData!G22),"",TechData!G22)</f>
        <v/>
      </c>
      <c r="F19" s="50" t="str">
        <f>IF(ISBLANK(TechData!H22),"",TechData!H22)</f>
        <v/>
      </c>
      <c r="G19" s="50" t="str">
        <f>IF(ISBLANK(TechData!I22),"",TechData!I22)</f>
        <v/>
      </c>
      <c r="H19" s="50" t="str">
        <f>IF(ISBLANK(TechData!J22),"",TechData!J22)</f>
        <v/>
      </c>
      <c r="I19" s="50" t="str">
        <f>IF(ISBLANK(TechData!K22),"",TechData!K22)</f>
        <v/>
      </c>
      <c r="J19" s="50" t="str">
        <f>IF(ISBLANK(TechData!L22),"",TechData!L22)</f>
        <v/>
      </c>
      <c r="K19" s="50" t="str">
        <f>IF(ISBLANK(TechData!M22),"",TechData!M22)</f>
        <v/>
      </c>
      <c r="L19" s="50" t="str">
        <f>IF(ISBLANK(TechData!N22),"",TechData!N22)</f>
        <v/>
      </c>
      <c r="M19" s="50" t="str">
        <f>IF(ISBLANK(TechData!O22),"",TechData!O22)</f>
        <v/>
      </c>
      <c r="N19" s="50" t="str">
        <f>IF(ISBLANK(TechData!P22),"",TechData!P22)</f>
        <v/>
      </c>
      <c r="O19" s="50" t="str">
        <f>IF(ISBLANK(TechData!Q22),"",TechData!Q22)</f>
        <v/>
      </c>
      <c r="P19" s="50" t="str">
        <f>IF(ISBLANK(TechData!R22),"",TechData!R22)</f>
        <v/>
      </c>
      <c r="Q19" s="50" t="str">
        <f>IF(ISBLANK(TechData!S22),"",TechData!S22)</f>
        <v/>
      </c>
      <c r="R19" s="50" t="str">
        <f>IF(ISBLANK(TechData!T22),"",TechData!T22)</f>
        <v/>
      </c>
      <c r="S19" s="50" t="str">
        <f>IF(ISBLANK(TechData!U22),"",TechData!U22)</f>
        <v/>
      </c>
      <c r="T19" s="50" t="str">
        <f>IF(ISBLANK(TechData!V22),"",TechData!V22)</f>
        <v/>
      </c>
      <c r="U19" s="50" t="str">
        <f>IF(ISBLANK(TechData!W22),"",TechData!W22)</f>
        <v/>
      </c>
      <c r="V19" s="50" t="str">
        <f>IF(ISBLANK(TechData!X22),"",TechData!X22)</f>
        <v/>
      </c>
      <c r="W19" s="50" t="str">
        <f>IF(ISBLANK(TechData!Y22),"",TechData!Y22)</f>
        <v/>
      </c>
      <c r="X19" s="50" t="str">
        <f>IF(ISBLANK(TechData!Z22),"",TechData!Z22)</f>
        <v/>
      </c>
      <c r="Y19" s="50" t="str">
        <f>IF(ISBLANK(TechData!AA22),"",TechData!AA22)</f>
        <v/>
      </c>
      <c r="Z19" s="50" t="str">
        <f>IF(ISBLANK(TechData!AB22),"",TechData!AB22)</f>
        <v/>
      </c>
      <c r="AA19" s="50" t="str">
        <f>IF(ISBLANK(TechData!AC22),"",TechData!AC22)</f>
        <v/>
      </c>
      <c r="AB19" s="50" t="str">
        <f>IF(ISBLANK(TechData!AD22),"",TechData!AD22)</f>
        <v/>
      </c>
      <c r="AC19" s="50" t="str">
        <f>IF(ISBLANK(TechData!AE22),"",TechData!AE22)</f>
        <v/>
      </c>
      <c r="AD19" s="50" t="str">
        <f>IF(ISBLANK(TechData!AF22),"",TechData!AF22)</f>
        <v/>
      </c>
      <c r="AE19" s="50" t="str">
        <f>IF(ISBLANK(TechData!AG22),"",TechData!AG22)</f>
        <v/>
      </c>
      <c r="AF19" s="50" t="str">
        <f>IF(ISBLANK(TechData!AH22),"",TechData!AH22)</f>
        <v/>
      </c>
      <c r="AG19" s="50" t="str">
        <f>IF(ISBLANK(TechData!AI22),"",TechData!AI22)</f>
        <v/>
      </c>
      <c r="AH19" s="50" t="str">
        <f>IF(ISBLANK(TechData!AJ22),"",TechData!AJ22)</f>
        <v/>
      </c>
      <c r="AI19" s="50" t="str">
        <f>IF(ISBLANK(TechData!AK22),"",TechData!AK22)</f>
        <v/>
      </c>
      <c r="AJ19" s="50" t="str">
        <f>IF(ISBLANK(TechData!AL22),"",TechData!AL22)</f>
        <v/>
      </c>
      <c r="AK19" s="50" t="str">
        <f>IF(ISBLANK(TechData!AM22),"",TechData!AM22)</f>
        <v/>
      </c>
      <c r="AL19" s="50" t="str">
        <f>IF(ISBLANK(TechData!AN22),"",TechData!AN22)</f>
        <v/>
      </c>
      <c r="AM19" s="50" t="str">
        <f>IF(ISBLANK(TechData!AO22),"",TechData!AO22)</f>
        <v/>
      </c>
      <c r="AN19" s="50" t="str">
        <f>IF(ISBLANK(TechData!AP22),"",TechData!AP22)</f>
        <v/>
      </c>
      <c r="AO19" s="50" t="str">
        <f>IF(ISBLANK(TechData!AQ22),"",TechData!AQ22)</f>
        <v/>
      </c>
    </row>
    <row r="20" spans="1:41" x14ac:dyDescent="0.2">
      <c r="A20" s="49">
        <v>12</v>
      </c>
      <c r="B20" s="50" t="str">
        <f>IF(ISBLANK(TechData!D24),"",TechData!D24)</f>
        <v/>
      </c>
      <c r="C20" s="50" t="str">
        <f>IF(ISBLANK(TechData!E24),"",TechData!E24)</f>
        <v/>
      </c>
      <c r="D20" s="50" t="str">
        <f>IF(ISBLANK(TechData!F24),"",TechData!F24)</f>
        <v/>
      </c>
      <c r="E20" s="50" t="str">
        <f>IF(ISBLANK(TechData!G24),"",TechData!G24)</f>
        <v/>
      </c>
      <c r="F20" s="50" t="str">
        <f>IF(ISBLANK(TechData!H24),"",TechData!H24)</f>
        <v/>
      </c>
      <c r="G20" s="50" t="str">
        <f>IF(ISBLANK(TechData!I24),"",TechData!I24)</f>
        <v/>
      </c>
      <c r="H20" s="50" t="str">
        <f>IF(ISBLANK(TechData!J24),"",TechData!J24)</f>
        <v/>
      </c>
      <c r="I20" s="50" t="str">
        <f>IF(ISBLANK(TechData!K24),"",TechData!K24)</f>
        <v/>
      </c>
      <c r="J20" s="50" t="str">
        <f>IF(ISBLANK(TechData!L24),"",TechData!L24)</f>
        <v/>
      </c>
      <c r="K20" s="50" t="str">
        <f>IF(ISBLANK(TechData!M24),"",TechData!M24)</f>
        <v/>
      </c>
      <c r="L20" s="50" t="str">
        <f>IF(ISBLANK(TechData!N24),"",TechData!N24)</f>
        <v/>
      </c>
      <c r="M20" s="50" t="str">
        <f>IF(ISBLANK(TechData!O24),"",TechData!O24)</f>
        <v/>
      </c>
      <c r="N20" s="50" t="str">
        <f>IF(ISBLANK(TechData!P24),"",TechData!P24)</f>
        <v/>
      </c>
      <c r="O20" s="50" t="str">
        <f>IF(ISBLANK(TechData!Q24),"",TechData!Q24)</f>
        <v/>
      </c>
      <c r="P20" s="50" t="str">
        <f>IF(ISBLANK(TechData!R24),"",TechData!R24)</f>
        <v/>
      </c>
      <c r="Q20" s="50" t="str">
        <f>IF(ISBLANK(TechData!S24),"",TechData!S24)</f>
        <v/>
      </c>
      <c r="R20" s="50" t="str">
        <f>IF(ISBLANK(TechData!T24),"",TechData!T24)</f>
        <v/>
      </c>
      <c r="S20" s="50" t="str">
        <f>IF(ISBLANK(TechData!U24),"",TechData!U24)</f>
        <v/>
      </c>
      <c r="T20" s="50" t="str">
        <f>IF(ISBLANK(TechData!V24),"",TechData!V24)</f>
        <v/>
      </c>
      <c r="U20" s="50" t="str">
        <f>IF(ISBLANK(TechData!W24),"",TechData!W24)</f>
        <v/>
      </c>
      <c r="V20" s="50" t="str">
        <f>IF(ISBLANK(TechData!X24),"",TechData!X24)</f>
        <v/>
      </c>
      <c r="W20" s="50" t="str">
        <f>IF(ISBLANK(TechData!Y24),"",TechData!Y24)</f>
        <v/>
      </c>
      <c r="X20" s="50" t="str">
        <f>IF(ISBLANK(TechData!Z24),"",TechData!Z24)</f>
        <v/>
      </c>
      <c r="Y20" s="50" t="str">
        <f>IF(ISBLANK(TechData!AA24),"",TechData!AA24)</f>
        <v/>
      </c>
      <c r="Z20" s="50" t="str">
        <f>IF(ISBLANK(TechData!AB24),"",TechData!AB24)</f>
        <v/>
      </c>
      <c r="AA20" s="50" t="str">
        <f>IF(ISBLANK(TechData!AC24),"",TechData!AC24)</f>
        <v/>
      </c>
      <c r="AB20" s="50" t="str">
        <f>IF(ISBLANK(TechData!AD24),"",TechData!AD24)</f>
        <v/>
      </c>
      <c r="AC20" s="50" t="str">
        <f>IF(ISBLANK(TechData!AE24),"",TechData!AE24)</f>
        <v/>
      </c>
      <c r="AD20" s="50" t="str">
        <f>IF(ISBLANK(TechData!AF24),"",TechData!AF24)</f>
        <v/>
      </c>
      <c r="AE20" s="50" t="str">
        <f>IF(ISBLANK(TechData!AG24),"",TechData!AG24)</f>
        <v/>
      </c>
      <c r="AF20" s="50" t="str">
        <f>IF(ISBLANK(TechData!AH24),"",TechData!AH24)</f>
        <v/>
      </c>
      <c r="AG20" s="50" t="str">
        <f>IF(ISBLANK(TechData!AI24),"",TechData!AI24)</f>
        <v/>
      </c>
      <c r="AH20" s="50" t="str">
        <f>IF(ISBLANK(TechData!AJ24),"",TechData!AJ24)</f>
        <v/>
      </c>
      <c r="AI20" s="50" t="str">
        <f>IF(ISBLANK(TechData!AK24),"",TechData!AK24)</f>
        <v/>
      </c>
      <c r="AJ20" s="50" t="str">
        <f>IF(ISBLANK(TechData!AL24),"",TechData!AL24)</f>
        <v/>
      </c>
      <c r="AK20" s="50" t="str">
        <f>IF(ISBLANK(TechData!AM24),"",TechData!AM24)</f>
        <v/>
      </c>
      <c r="AL20" s="50" t="str">
        <f>IF(ISBLANK(TechData!AN24),"",TechData!AN24)</f>
        <v/>
      </c>
      <c r="AM20" s="50" t="str">
        <f>IF(ISBLANK(TechData!AO24),"",TechData!AO24)</f>
        <v/>
      </c>
      <c r="AN20" s="50" t="str">
        <f>IF(ISBLANK(TechData!AP24),"",TechData!AP24)</f>
        <v/>
      </c>
      <c r="AO20" s="50" t="str">
        <f>IF(ISBLANK(TechData!AQ24),"",TechData!AQ24)</f>
        <v/>
      </c>
    </row>
    <row r="21" spans="1:41" x14ac:dyDescent="0.2"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</row>
    <row r="22" spans="1:41" x14ac:dyDescent="0.2">
      <c r="A22" s="52" t="s">
        <v>41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1:41" x14ac:dyDescent="0.2">
      <c r="A23" s="49" t="e">
        <f>ABS(SelectionData!#REF!-SelectionData!#REF!)</f>
        <v>#REF!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1:41" x14ac:dyDescent="0.2">
      <c r="A24" s="49" t="s">
        <v>47</v>
      </c>
      <c r="B24" s="49" t="str">
        <f ca="1">IF(B9="","",IF($A$23&lt;4,4,IF($A$23&gt;12,10,OFFSET($A$9,MATCH($A$23,$A$9:$A$13)-1,0))))</f>
        <v/>
      </c>
      <c r="C24" s="49" t="str">
        <f t="shared" ref="C24:K24" ca="1" si="0">IF(C9="","",IF($A$23&lt;4,4,IF($A$23&gt;12,10,OFFSET($A$9,MATCH($A$23,$A$9:$A$13)-1,0))))</f>
        <v/>
      </c>
      <c r="D24" s="49" t="str">
        <f t="shared" ca="1" si="0"/>
        <v/>
      </c>
      <c r="E24" s="49" t="str">
        <f t="shared" ca="1" si="0"/>
        <v/>
      </c>
      <c r="F24" s="49" t="str">
        <f t="shared" ca="1" si="0"/>
        <v/>
      </c>
      <c r="G24" s="49" t="str">
        <f t="shared" ca="1" si="0"/>
        <v/>
      </c>
      <c r="H24" s="49" t="str">
        <f t="shared" ca="1" si="0"/>
        <v/>
      </c>
      <c r="I24" s="49" t="str">
        <f t="shared" ca="1" si="0"/>
        <v/>
      </c>
      <c r="J24" s="49" t="str">
        <f t="shared" ca="1" si="0"/>
        <v/>
      </c>
      <c r="K24" s="49" t="str">
        <f t="shared" ca="1" si="0"/>
        <v/>
      </c>
      <c r="L24" s="49" t="str">
        <f t="shared" ref="L24:AO24" ca="1" si="1">IF(L9="","",IF($A$23&lt;4,4,IF($A$23&gt;12,10,OFFSET($A$9,MATCH($A$23,$A$9:$A$13)-1,0))))</f>
        <v/>
      </c>
      <c r="M24" s="49" t="str">
        <f t="shared" ca="1" si="1"/>
        <v/>
      </c>
      <c r="N24" s="49" t="str">
        <f t="shared" ca="1" si="1"/>
        <v/>
      </c>
      <c r="O24" s="49" t="str">
        <f t="shared" ca="1" si="1"/>
        <v/>
      </c>
      <c r="P24" s="49" t="str">
        <f t="shared" ca="1" si="1"/>
        <v/>
      </c>
      <c r="Q24" s="49" t="str">
        <f t="shared" ca="1" si="1"/>
        <v/>
      </c>
      <c r="R24" s="49" t="str">
        <f t="shared" ca="1" si="1"/>
        <v/>
      </c>
      <c r="S24" s="49" t="str">
        <f t="shared" ca="1" si="1"/>
        <v/>
      </c>
      <c r="T24" s="49" t="str">
        <f t="shared" ca="1" si="1"/>
        <v/>
      </c>
      <c r="U24" s="49" t="str">
        <f t="shared" ca="1" si="1"/>
        <v/>
      </c>
      <c r="V24" s="49" t="str">
        <f t="shared" ca="1" si="1"/>
        <v/>
      </c>
      <c r="W24" s="49" t="str">
        <f t="shared" ca="1" si="1"/>
        <v/>
      </c>
      <c r="X24" s="49" t="str">
        <f t="shared" ca="1" si="1"/>
        <v/>
      </c>
      <c r="Y24" s="49" t="str">
        <f t="shared" ca="1" si="1"/>
        <v/>
      </c>
      <c r="Z24" s="49" t="str">
        <f t="shared" ca="1" si="1"/>
        <v/>
      </c>
      <c r="AA24" s="49" t="str">
        <f t="shared" ca="1" si="1"/>
        <v/>
      </c>
      <c r="AB24" s="49" t="str">
        <f t="shared" ca="1" si="1"/>
        <v/>
      </c>
      <c r="AC24" s="49" t="str">
        <f t="shared" ca="1" si="1"/>
        <v/>
      </c>
      <c r="AD24" s="49" t="str">
        <f t="shared" ca="1" si="1"/>
        <v/>
      </c>
      <c r="AE24" s="49" t="str">
        <f t="shared" ca="1" si="1"/>
        <v/>
      </c>
      <c r="AF24" s="49" t="str">
        <f t="shared" ca="1" si="1"/>
        <v/>
      </c>
      <c r="AG24" s="49" t="str">
        <f t="shared" ca="1" si="1"/>
        <v/>
      </c>
      <c r="AH24" s="49" t="str">
        <f t="shared" ca="1" si="1"/>
        <v/>
      </c>
      <c r="AI24" s="49" t="str">
        <f t="shared" ca="1" si="1"/>
        <v/>
      </c>
      <c r="AJ24" s="49" t="str">
        <f t="shared" ca="1" si="1"/>
        <v/>
      </c>
      <c r="AK24" s="49" t="str">
        <f t="shared" ca="1" si="1"/>
        <v/>
      </c>
      <c r="AL24" s="49" t="str">
        <f t="shared" ca="1" si="1"/>
        <v/>
      </c>
      <c r="AM24" s="49" t="str">
        <f t="shared" ca="1" si="1"/>
        <v/>
      </c>
      <c r="AN24" s="49" t="str">
        <f t="shared" ca="1" si="1"/>
        <v/>
      </c>
      <c r="AO24" s="49" t="str">
        <f t="shared" ca="1" si="1"/>
        <v/>
      </c>
    </row>
    <row r="25" spans="1:41" x14ac:dyDescent="0.2">
      <c r="A25" s="49" t="s">
        <v>46</v>
      </c>
      <c r="B25" s="49" t="str">
        <f ca="1">IF(B9="","",IF($A$23&lt;4,6,IF($A$23&gt;12,12,OFFSET($A$9,MATCH($A$23,$A$9:$A$13),0))))</f>
        <v/>
      </c>
      <c r="C25" s="49" t="str">
        <f t="shared" ref="C25:K25" ca="1" si="2">IF(C9="","",IF($A$23&lt;4,6,IF($A$23&gt;12,12,OFFSET($A$9,MATCH($A$23,$A$9:$A$13),0))))</f>
        <v/>
      </c>
      <c r="D25" s="49" t="str">
        <f t="shared" ca="1" si="2"/>
        <v/>
      </c>
      <c r="E25" s="49" t="str">
        <f t="shared" ca="1" si="2"/>
        <v/>
      </c>
      <c r="F25" s="49" t="str">
        <f t="shared" ca="1" si="2"/>
        <v/>
      </c>
      <c r="G25" s="49" t="str">
        <f t="shared" ca="1" si="2"/>
        <v/>
      </c>
      <c r="H25" s="49" t="str">
        <f t="shared" ca="1" si="2"/>
        <v/>
      </c>
      <c r="I25" s="49" t="str">
        <f t="shared" ca="1" si="2"/>
        <v/>
      </c>
      <c r="J25" s="49" t="str">
        <f t="shared" ca="1" si="2"/>
        <v/>
      </c>
      <c r="K25" s="49" t="str">
        <f t="shared" ca="1" si="2"/>
        <v/>
      </c>
      <c r="L25" s="49" t="str">
        <f t="shared" ref="L25:AO25" ca="1" si="3">IF(L9="","",IF($A$23&lt;4,6,IF($A$23&gt;12,12,OFFSET($A$9,MATCH($A$23,$A$9:$A$13),0))))</f>
        <v/>
      </c>
      <c r="M25" s="49" t="str">
        <f t="shared" ca="1" si="3"/>
        <v/>
      </c>
      <c r="N25" s="49" t="str">
        <f t="shared" ca="1" si="3"/>
        <v/>
      </c>
      <c r="O25" s="49" t="str">
        <f t="shared" ca="1" si="3"/>
        <v/>
      </c>
      <c r="P25" s="49" t="str">
        <f t="shared" ca="1" si="3"/>
        <v/>
      </c>
      <c r="Q25" s="49" t="str">
        <f t="shared" ca="1" si="3"/>
        <v/>
      </c>
      <c r="R25" s="49" t="str">
        <f t="shared" ca="1" si="3"/>
        <v/>
      </c>
      <c r="S25" s="49" t="str">
        <f t="shared" ca="1" si="3"/>
        <v/>
      </c>
      <c r="T25" s="49" t="str">
        <f t="shared" ca="1" si="3"/>
        <v/>
      </c>
      <c r="U25" s="49" t="str">
        <f t="shared" ca="1" si="3"/>
        <v/>
      </c>
      <c r="V25" s="49" t="str">
        <f t="shared" ca="1" si="3"/>
        <v/>
      </c>
      <c r="W25" s="49" t="str">
        <f t="shared" ca="1" si="3"/>
        <v/>
      </c>
      <c r="X25" s="49" t="str">
        <f t="shared" ca="1" si="3"/>
        <v/>
      </c>
      <c r="Y25" s="49" t="str">
        <f t="shared" ca="1" si="3"/>
        <v/>
      </c>
      <c r="Z25" s="49" t="str">
        <f t="shared" ca="1" si="3"/>
        <v/>
      </c>
      <c r="AA25" s="49" t="str">
        <f t="shared" ca="1" si="3"/>
        <v/>
      </c>
      <c r="AB25" s="49" t="str">
        <f t="shared" ca="1" si="3"/>
        <v/>
      </c>
      <c r="AC25" s="49" t="str">
        <f t="shared" ca="1" si="3"/>
        <v/>
      </c>
      <c r="AD25" s="49" t="str">
        <f t="shared" ca="1" si="3"/>
        <v/>
      </c>
      <c r="AE25" s="49" t="str">
        <f t="shared" ca="1" si="3"/>
        <v/>
      </c>
      <c r="AF25" s="49" t="str">
        <f t="shared" ca="1" si="3"/>
        <v/>
      </c>
      <c r="AG25" s="49" t="str">
        <f t="shared" ca="1" si="3"/>
        <v/>
      </c>
      <c r="AH25" s="49" t="str">
        <f t="shared" ca="1" si="3"/>
        <v/>
      </c>
      <c r="AI25" s="49" t="str">
        <f t="shared" ca="1" si="3"/>
        <v/>
      </c>
      <c r="AJ25" s="49" t="str">
        <f t="shared" ca="1" si="3"/>
        <v/>
      </c>
      <c r="AK25" s="49" t="str">
        <f t="shared" ca="1" si="3"/>
        <v/>
      </c>
      <c r="AL25" s="49" t="str">
        <f t="shared" ca="1" si="3"/>
        <v/>
      </c>
      <c r="AM25" s="49" t="str">
        <f t="shared" ca="1" si="3"/>
        <v/>
      </c>
      <c r="AN25" s="49" t="str">
        <f t="shared" ca="1" si="3"/>
        <v/>
      </c>
      <c r="AO25" s="49" t="str">
        <f t="shared" ca="1" si="3"/>
        <v/>
      </c>
    </row>
    <row r="26" spans="1:41" x14ac:dyDescent="0.2">
      <c r="A26" s="49" t="s">
        <v>42</v>
      </c>
      <c r="B26" s="49" t="str">
        <f ca="1">IF(B9="","",IF($A$23&lt;4,B9,IF($A$23&gt;12,B12,OFFSET(B$9,MATCH($A$23,$A$9:$A$13)-1,0))))</f>
        <v/>
      </c>
      <c r="C26" s="49" t="str">
        <f t="shared" ref="C26:K26" ca="1" si="4">IF(C9="","",IF($A$23&lt;4,C9,IF($A$23&gt;12,C12,OFFSET(C$9,MATCH($A$23,$A$9:$A$13)-1,0))))</f>
        <v/>
      </c>
      <c r="D26" s="49" t="str">
        <f t="shared" ca="1" si="4"/>
        <v/>
      </c>
      <c r="E26" s="49" t="str">
        <f t="shared" ca="1" si="4"/>
        <v/>
      </c>
      <c r="F26" s="49" t="str">
        <f t="shared" ca="1" si="4"/>
        <v/>
      </c>
      <c r="G26" s="49" t="str">
        <f t="shared" ca="1" si="4"/>
        <v/>
      </c>
      <c r="H26" s="49" t="str">
        <f t="shared" ca="1" si="4"/>
        <v/>
      </c>
      <c r="I26" s="49" t="str">
        <f t="shared" ca="1" si="4"/>
        <v/>
      </c>
      <c r="J26" s="49" t="str">
        <f t="shared" ca="1" si="4"/>
        <v/>
      </c>
      <c r="K26" s="49" t="str">
        <f t="shared" ca="1" si="4"/>
        <v/>
      </c>
      <c r="L26" s="49" t="str">
        <f t="shared" ref="L26:AO26" ca="1" si="5">IF(L9="","",IF($A$23&lt;4,L9,IF($A$23&gt;12,L12,OFFSET(L$9,MATCH($A$23,$A$9:$A$13)-1,0))))</f>
        <v/>
      </c>
      <c r="M26" s="49" t="str">
        <f t="shared" ca="1" si="5"/>
        <v/>
      </c>
      <c r="N26" s="49" t="str">
        <f t="shared" ca="1" si="5"/>
        <v/>
      </c>
      <c r="O26" s="49" t="str">
        <f t="shared" ca="1" si="5"/>
        <v/>
      </c>
      <c r="P26" s="49" t="str">
        <f t="shared" ca="1" si="5"/>
        <v/>
      </c>
      <c r="Q26" s="49" t="str">
        <f t="shared" ca="1" si="5"/>
        <v/>
      </c>
      <c r="R26" s="49" t="str">
        <f t="shared" ca="1" si="5"/>
        <v/>
      </c>
      <c r="S26" s="49" t="str">
        <f t="shared" ca="1" si="5"/>
        <v/>
      </c>
      <c r="T26" s="49" t="str">
        <f t="shared" ca="1" si="5"/>
        <v/>
      </c>
      <c r="U26" s="49" t="str">
        <f t="shared" ca="1" si="5"/>
        <v/>
      </c>
      <c r="V26" s="49" t="str">
        <f t="shared" ca="1" si="5"/>
        <v/>
      </c>
      <c r="W26" s="49" t="str">
        <f t="shared" ca="1" si="5"/>
        <v/>
      </c>
      <c r="X26" s="49" t="str">
        <f t="shared" ca="1" si="5"/>
        <v/>
      </c>
      <c r="Y26" s="49" t="str">
        <f t="shared" ca="1" si="5"/>
        <v/>
      </c>
      <c r="Z26" s="49" t="str">
        <f t="shared" ca="1" si="5"/>
        <v/>
      </c>
      <c r="AA26" s="49" t="str">
        <f t="shared" ca="1" si="5"/>
        <v/>
      </c>
      <c r="AB26" s="49" t="str">
        <f t="shared" ca="1" si="5"/>
        <v/>
      </c>
      <c r="AC26" s="49" t="str">
        <f t="shared" ca="1" si="5"/>
        <v/>
      </c>
      <c r="AD26" s="49" t="str">
        <f t="shared" ca="1" si="5"/>
        <v/>
      </c>
      <c r="AE26" s="49" t="str">
        <f t="shared" ca="1" si="5"/>
        <v/>
      </c>
      <c r="AF26" s="49" t="str">
        <f t="shared" ca="1" si="5"/>
        <v/>
      </c>
      <c r="AG26" s="49" t="str">
        <f t="shared" ca="1" si="5"/>
        <v/>
      </c>
      <c r="AH26" s="49" t="str">
        <f t="shared" ca="1" si="5"/>
        <v/>
      </c>
      <c r="AI26" s="49" t="str">
        <f t="shared" ca="1" si="5"/>
        <v/>
      </c>
      <c r="AJ26" s="49" t="str">
        <f t="shared" ca="1" si="5"/>
        <v/>
      </c>
      <c r="AK26" s="49" t="str">
        <f t="shared" ca="1" si="5"/>
        <v/>
      </c>
      <c r="AL26" s="49" t="str">
        <f t="shared" ca="1" si="5"/>
        <v/>
      </c>
      <c r="AM26" s="49" t="str">
        <f t="shared" ca="1" si="5"/>
        <v/>
      </c>
      <c r="AN26" s="49" t="str">
        <f t="shared" ca="1" si="5"/>
        <v/>
      </c>
      <c r="AO26" s="49" t="str">
        <f t="shared" ca="1" si="5"/>
        <v/>
      </c>
    </row>
    <row r="27" spans="1:41" x14ac:dyDescent="0.2">
      <c r="A27" s="49" t="s">
        <v>43</v>
      </c>
      <c r="B27" s="49" t="str">
        <f ca="1">IF(B9="","",IF($A$23&lt;4,B10,IF($A$23&gt;12,B13,OFFSET(B$9,MATCH($A$23,$A$9:$A$13),0))))</f>
        <v/>
      </c>
      <c r="C27" s="49" t="str">
        <f t="shared" ref="C27:K27" ca="1" si="6">IF(C9="","",IF($A$23&lt;4,C10,IF($A$23&gt;12,C13,OFFSET(C$9,MATCH($A$23,$A$9:$A$13),0))))</f>
        <v/>
      </c>
      <c r="D27" s="49" t="str">
        <f t="shared" ca="1" si="6"/>
        <v/>
      </c>
      <c r="E27" s="49" t="str">
        <f t="shared" ca="1" si="6"/>
        <v/>
      </c>
      <c r="F27" s="49" t="str">
        <f t="shared" ca="1" si="6"/>
        <v/>
      </c>
      <c r="G27" s="49" t="str">
        <f t="shared" ca="1" si="6"/>
        <v/>
      </c>
      <c r="H27" s="49" t="str">
        <f t="shared" ca="1" si="6"/>
        <v/>
      </c>
      <c r="I27" s="49" t="str">
        <f t="shared" ca="1" si="6"/>
        <v/>
      </c>
      <c r="J27" s="49" t="str">
        <f t="shared" ca="1" si="6"/>
        <v/>
      </c>
      <c r="K27" s="49" t="str">
        <f t="shared" ca="1" si="6"/>
        <v/>
      </c>
      <c r="L27" s="49" t="str">
        <f t="shared" ref="L27:AO27" ca="1" si="7">IF(L9="","",IF($A$23&lt;4,L10,IF($A$23&gt;12,L13,OFFSET(L$9,MATCH($A$23,$A$9:$A$13),0))))</f>
        <v/>
      </c>
      <c r="M27" s="49" t="str">
        <f t="shared" ca="1" si="7"/>
        <v/>
      </c>
      <c r="N27" s="49" t="str">
        <f t="shared" ca="1" si="7"/>
        <v/>
      </c>
      <c r="O27" s="49" t="str">
        <f t="shared" ca="1" si="7"/>
        <v/>
      </c>
      <c r="P27" s="49" t="str">
        <f t="shared" ca="1" si="7"/>
        <v/>
      </c>
      <c r="Q27" s="49" t="str">
        <f t="shared" ca="1" si="7"/>
        <v/>
      </c>
      <c r="R27" s="49" t="str">
        <f t="shared" ca="1" si="7"/>
        <v/>
      </c>
      <c r="S27" s="49" t="str">
        <f t="shared" ca="1" si="7"/>
        <v/>
      </c>
      <c r="T27" s="49" t="str">
        <f t="shared" ca="1" si="7"/>
        <v/>
      </c>
      <c r="U27" s="49" t="str">
        <f t="shared" ca="1" si="7"/>
        <v/>
      </c>
      <c r="V27" s="49" t="str">
        <f t="shared" ca="1" si="7"/>
        <v/>
      </c>
      <c r="W27" s="49" t="str">
        <f t="shared" ca="1" si="7"/>
        <v/>
      </c>
      <c r="X27" s="49" t="str">
        <f t="shared" ca="1" si="7"/>
        <v/>
      </c>
      <c r="Y27" s="49" t="str">
        <f t="shared" ca="1" si="7"/>
        <v/>
      </c>
      <c r="Z27" s="49" t="str">
        <f t="shared" ca="1" si="7"/>
        <v/>
      </c>
      <c r="AA27" s="49" t="str">
        <f t="shared" ca="1" si="7"/>
        <v/>
      </c>
      <c r="AB27" s="49" t="str">
        <f t="shared" ca="1" si="7"/>
        <v/>
      </c>
      <c r="AC27" s="49" t="str">
        <f t="shared" ca="1" si="7"/>
        <v/>
      </c>
      <c r="AD27" s="49" t="str">
        <f t="shared" ca="1" si="7"/>
        <v/>
      </c>
      <c r="AE27" s="49" t="str">
        <f t="shared" ca="1" si="7"/>
        <v/>
      </c>
      <c r="AF27" s="49" t="str">
        <f t="shared" ca="1" si="7"/>
        <v/>
      </c>
      <c r="AG27" s="49" t="str">
        <f t="shared" ca="1" si="7"/>
        <v/>
      </c>
      <c r="AH27" s="49" t="str">
        <f t="shared" ca="1" si="7"/>
        <v/>
      </c>
      <c r="AI27" s="49" t="str">
        <f t="shared" ca="1" si="7"/>
        <v/>
      </c>
      <c r="AJ27" s="49" t="str">
        <f t="shared" ca="1" si="7"/>
        <v/>
      </c>
      <c r="AK27" s="49" t="str">
        <f t="shared" ca="1" si="7"/>
        <v/>
      </c>
      <c r="AL27" s="49" t="str">
        <f t="shared" ca="1" si="7"/>
        <v/>
      </c>
      <c r="AM27" s="49" t="str">
        <f t="shared" ca="1" si="7"/>
        <v/>
      </c>
      <c r="AN27" s="49" t="str">
        <f t="shared" ca="1" si="7"/>
        <v/>
      </c>
      <c r="AO27" s="49" t="str">
        <f t="shared" ca="1" si="7"/>
        <v/>
      </c>
    </row>
    <row r="28" spans="1:41" x14ac:dyDescent="0.2">
      <c r="A28" s="49" t="s">
        <v>44</v>
      </c>
      <c r="B28" s="49" t="str">
        <f ca="1">IF(B16="","",IF($A$23&lt;4,B16,IF($A$23&gt;12,B19,OFFSET(B$16,MATCH($A$23,$A$16:$A$20)-1,0))))</f>
        <v/>
      </c>
      <c r="C28" s="49" t="str">
        <f t="shared" ref="C28:K28" ca="1" si="8">IF(C16="","",IF($A$23&lt;4,C16,IF($A$23&gt;12,C19,OFFSET(C$16,MATCH($A$23,$A$16:$A$20)-1,0))))</f>
        <v/>
      </c>
      <c r="D28" s="49" t="str">
        <f t="shared" ca="1" si="8"/>
        <v/>
      </c>
      <c r="E28" s="49" t="str">
        <f t="shared" ca="1" si="8"/>
        <v/>
      </c>
      <c r="F28" s="49" t="str">
        <f t="shared" ca="1" si="8"/>
        <v/>
      </c>
      <c r="G28" s="49" t="str">
        <f t="shared" ca="1" si="8"/>
        <v/>
      </c>
      <c r="H28" s="49" t="str">
        <f t="shared" ca="1" si="8"/>
        <v/>
      </c>
      <c r="I28" s="49" t="str">
        <f t="shared" ca="1" si="8"/>
        <v/>
      </c>
      <c r="J28" s="49" t="str">
        <f t="shared" ca="1" si="8"/>
        <v/>
      </c>
      <c r="K28" s="49" t="str">
        <f t="shared" ca="1" si="8"/>
        <v/>
      </c>
      <c r="L28" s="49" t="str">
        <f t="shared" ref="L28:AO28" ca="1" si="9">IF(L16="","",IF($A$23&lt;4,L16,IF($A$23&gt;12,L19,OFFSET(L$16,MATCH($A$23,$A$16:$A$20)-1,0))))</f>
        <v/>
      </c>
      <c r="M28" s="49" t="str">
        <f t="shared" ca="1" si="9"/>
        <v/>
      </c>
      <c r="N28" s="49" t="str">
        <f t="shared" ca="1" si="9"/>
        <v/>
      </c>
      <c r="O28" s="49" t="str">
        <f t="shared" ca="1" si="9"/>
        <v/>
      </c>
      <c r="P28" s="49" t="str">
        <f t="shared" ca="1" si="9"/>
        <v/>
      </c>
      <c r="Q28" s="49" t="str">
        <f t="shared" ca="1" si="9"/>
        <v/>
      </c>
      <c r="R28" s="49" t="str">
        <f t="shared" ca="1" si="9"/>
        <v/>
      </c>
      <c r="S28" s="49" t="str">
        <f t="shared" ca="1" si="9"/>
        <v/>
      </c>
      <c r="T28" s="49" t="str">
        <f t="shared" ca="1" si="9"/>
        <v/>
      </c>
      <c r="U28" s="49" t="str">
        <f t="shared" ca="1" si="9"/>
        <v/>
      </c>
      <c r="V28" s="49" t="str">
        <f t="shared" ca="1" si="9"/>
        <v/>
      </c>
      <c r="W28" s="49" t="str">
        <f t="shared" ca="1" si="9"/>
        <v/>
      </c>
      <c r="X28" s="49" t="str">
        <f t="shared" ca="1" si="9"/>
        <v/>
      </c>
      <c r="Y28" s="49" t="str">
        <f t="shared" ca="1" si="9"/>
        <v/>
      </c>
      <c r="Z28" s="49" t="str">
        <f t="shared" ca="1" si="9"/>
        <v/>
      </c>
      <c r="AA28" s="49" t="str">
        <f t="shared" ca="1" si="9"/>
        <v/>
      </c>
      <c r="AB28" s="49" t="str">
        <f t="shared" ca="1" si="9"/>
        <v/>
      </c>
      <c r="AC28" s="49" t="str">
        <f t="shared" ca="1" si="9"/>
        <v/>
      </c>
      <c r="AD28" s="49" t="str">
        <f t="shared" ca="1" si="9"/>
        <v/>
      </c>
      <c r="AE28" s="49" t="str">
        <f t="shared" ca="1" si="9"/>
        <v/>
      </c>
      <c r="AF28" s="49" t="str">
        <f t="shared" ca="1" si="9"/>
        <v/>
      </c>
      <c r="AG28" s="49" t="str">
        <f t="shared" ca="1" si="9"/>
        <v/>
      </c>
      <c r="AH28" s="49" t="str">
        <f t="shared" ca="1" si="9"/>
        <v/>
      </c>
      <c r="AI28" s="49" t="str">
        <f t="shared" ca="1" si="9"/>
        <v/>
      </c>
      <c r="AJ28" s="49" t="str">
        <f t="shared" ca="1" si="9"/>
        <v/>
      </c>
      <c r="AK28" s="49" t="str">
        <f t="shared" ca="1" si="9"/>
        <v/>
      </c>
      <c r="AL28" s="49" t="str">
        <f t="shared" ca="1" si="9"/>
        <v/>
      </c>
      <c r="AM28" s="49" t="str">
        <f t="shared" ca="1" si="9"/>
        <v/>
      </c>
      <c r="AN28" s="49" t="str">
        <f t="shared" ca="1" si="9"/>
        <v/>
      </c>
      <c r="AO28" s="49" t="str">
        <f t="shared" ca="1" si="9"/>
        <v/>
      </c>
    </row>
    <row r="29" spans="1:41" x14ac:dyDescent="0.2">
      <c r="A29" s="49" t="s">
        <v>45</v>
      </c>
      <c r="B29" s="49" t="str">
        <f ca="1">IF(B16="","",IF($A$23&lt;4,B17,IF($A$23&gt;12,B20,OFFSET(B$16,MATCH($A$23,$A$16:$A$20),0))))</f>
        <v/>
      </c>
      <c r="C29" s="49" t="str">
        <f t="shared" ref="C29:K29" ca="1" si="10">IF(C16="","",IF($A$23&lt;4,C17,IF($A$23&gt;12,C20,OFFSET(C$16,MATCH($A$23,$A$16:$A$20),0))))</f>
        <v/>
      </c>
      <c r="D29" s="49" t="str">
        <f t="shared" ca="1" si="10"/>
        <v/>
      </c>
      <c r="E29" s="49" t="str">
        <f t="shared" ca="1" si="10"/>
        <v/>
      </c>
      <c r="F29" s="49" t="str">
        <f t="shared" ca="1" si="10"/>
        <v/>
      </c>
      <c r="G29" s="49" t="str">
        <f t="shared" ca="1" si="10"/>
        <v/>
      </c>
      <c r="H29" s="49" t="str">
        <f t="shared" ca="1" si="10"/>
        <v/>
      </c>
      <c r="I29" s="49" t="str">
        <f t="shared" ca="1" si="10"/>
        <v/>
      </c>
      <c r="J29" s="49" t="str">
        <f t="shared" ca="1" si="10"/>
        <v/>
      </c>
      <c r="K29" s="49" t="str">
        <f t="shared" ca="1" si="10"/>
        <v/>
      </c>
      <c r="L29" s="49" t="str">
        <f t="shared" ref="L29:AO29" ca="1" si="11">IF(L16="","",IF($A$23&lt;4,L17,IF($A$23&gt;12,L20,OFFSET(L$16,MATCH($A$23,$A$16:$A$20),0))))</f>
        <v/>
      </c>
      <c r="M29" s="49" t="str">
        <f t="shared" ca="1" si="11"/>
        <v/>
      </c>
      <c r="N29" s="49" t="str">
        <f t="shared" ca="1" si="11"/>
        <v/>
      </c>
      <c r="O29" s="49" t="str">
        <f t="shared" ca="1" si="11"/>
        <v/>
      </c>
      <c r="P29" s="49" t="str">
        <f t="shared" ca="1" si="11"/>
        <v/>
      </c>
      <c r="Q29" s="49" t="str">
        <f t="shared" ca="1" si="11"/>
        <v/>
      </c>
      <c r="R29" s="49" t="str">
        <f t="shared" ca="1" si="11"/>
        <v/>
      </c>
      <c r="S29" s="49" t="str">
        <f t="shared" ca="1" si="11"/>
        <v/>
      </c>
      <c r="T29" s="49" t="str">
        <f t="shared" ca="1" si="11"/>
        <v/>
      </c>
      <c r="U29" s="49" t="str">
        <f t="shared" ca="1" si="11"/>
        <v/>
      </c>
      <c r="V29" s="49" t="str">
        <f t="shared" ca="1" si="11"/>
        <v/>
      </c>
      <c r="W29" s="49" t="str">
        <f t="shared" ca="1" si="11"/>
        <v/>
      </c>
      <c r="X29" s="49" t="str">
        <f t="shared" ca="1" si="11"/>
        <v/>
      </c>
      <c r="Y29" s="49" t="str">
        <f t="shared" ca="1" si="11"/>
        <v/>
      </c>
      <c r="Z29" s="49" t="str">
        <f t="shared" ca="1" si="11"/>
        <v/>
      </c>
      <c r="AA29" s="49" t="str">
        <f t="shared" ca="1" si="11"/>
        <v/>
      </c>
      <c r="AB29" s="49" t="str">
        <f t="shared" ca="1" si="11"/>
        <v/>
      </c>
      <c r="AC29" s="49" t="str">
        <f t="shared" ca="1" si="11"/>
        <v/>
      </c>
      <c r="AD29" s="49" t="str">
        <f t="shared" ca="1" si="11"/>
        <v/>
      </c>
      <c r="AE29" s="49" t="str">
        <f t="shared" ca="1" si="11"/>
        <v/>
      </c>
      <c r="AF29" s="49" t="str">
        <f t="shared" ca="1" si="11"/>
        <v/>
      </c>
      <c r="AG29" s="49" t="str">
        <f t="shared" ca="1" si="11"/>
        <v/>
      </c>
      <c r="AH29" s="49" t="str">
        <f t="shared" ca="1" si="11"/>
        <v/>
      </c>
      <c r="AI29" s="49" t="str">
        <f t="shared" ca="1" si="11"/>
        <v/>
      </c>
      <c r="AJ29" s="49" t="str">
        <f t="shared" ca="1" si="11"/>
        <v/>
      </c>
      <c r="AK29" s="49" t="str">
        <f t="shared" ca="1" si="11"/>
        <v/>
      </c>
      <c r="AL29" s="49" t="str">
        <f t="shared" ca="1" si="11"/>
        <v/>
      </c>
      <c r="AM29" s="49" t="str">
        <f t="shared" ca="1" si="11"/>
        <v/>
      </c>
      <c r="AN29" s="49" t="str">
        <f t="shared" ca="1" si="11"/>
        <v/>
      </c>
      <c r="AO29" s="49" t="str">
        <f t="shared" ca="1" si="11"/>
        <v/>
      </c>
    </row>
  </sheetData>
  <sheetProtection algorithmName="SHA-512" hashValue="MzXsvb7ZzhZToqsBc89FYQox3IsGFfPAss0uvG8Kr9eQ12vvAut0h+g5v9sT+cC+fF7GExTimqtB6j0GqoTFdg==" saltValue="uTwL9Z3lYbF/+MWFHh2ZU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5" sqref="D5"/>
    </sheetView>
  </sheetViews>
  <sheetFormatPr defaultRowHeight="15" x14ac:dyDescent="0.25"/>
  <cols>
    <col min="2" max="2" width="12.7109375" bestFit="1" customWidth="1"/>
  </cols>
  <sheetData>
    <row r="1" spans="1:2" x14ac:dyDescent="0.25">
      <c r="A1" s="1" t="s">
        <v>53</v>
      </c>
    </row>
    <row r="2" spans="1:2" x14ac:dyDescent="0.25">
      <c r="A2" t="s">
        <v>54</v>
      </c>
      <c r="B2">
        <f>14.7439*(1-EXP(-0.64392*(SelectionData!$C$3/1000)))-7</f>
        <v>-0.51508284686746197</v>
      </c>
    </row>
    <row r="4" spans="1:2" x14ac:dyDescent="0.25">
      <c r="A4" s="1" t="s">
        <v>55</v>
      </c>
    </row>
    <row r="5" spans="1:2" ht="18" x14ac:dyDescent="0.35">
      <c r="A5" t="s">
        <v>56</v>
      </c>
      <c r="B5">
        <f>0.38482*(1-EXP(-0.65002*(SelectionData!$C$3/1000)))+0.81607</f>
        <v>0.98650838116130835</v>
      </c>
    </row>
  </sheetData>
  <sheetProtection algorithmName="SHA-512" hashValue="13aaC4FQYcTeGdzZo6QEJ11UX8UQIJAvRt5J9EE4uP6R6wBWk57rrp5rOSOW9LsOaaO1nbnI6kyR/6ioIvo5Eg==" saltValue="yUxcC1own/b6JyK/vySO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SelectionData</vt:lpstr>
      <vt:lpstr>units</vt:lpstr>
      <vt:lpstr>TechData</vt:lpstr>
      <vt:lpstr>IntermediateCalcul</vt:lpstr>
      <vt:lpstr>CorrectionFactors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Bob De Clercq</cp:lastModifiedBy>
  <cp:lastPrinted>2015-10-02T08:45:30Z</cp:lastPrinted>
  <dcterms:created xsi:type="dcterms:W3CDTF">2015-05-07T08:41:20Z</dcterms:created>
  <dcterms:modified xsi:type="dcterms:W3CDTF">2016-01-18T13:46:00Z</dcterms:modified>
</cp:coreProperties>
</file>